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comments3.xml" ContentType="application/vnd.openxmlformats-officedocument.spreadsheetml.comments+xml"/>
  <Override PartName="/xl/threadedComments/threadedComment3.xml" ContentType="application/vnd.ms-excel.threadedcomments+xml"/>
  <Override PartName="/xl/comments4.xml" ContentType="application/vnd.openxmlformats-officedocument.spreadsheetml.comments+xml"/>
  <Override PartName="/xl/threadedComments/threadedComment4.xml" ContentType="application/vnd.ms-excel.threadedcomments+xml"/>
  <Override PartName="/xl/comments5.xml" ContentType="application/vnd.openxmlformats-officedocument.spreadsheetml.comments+xml"/>
  <Override PartName="/xl/threadedComments/threadedComment5.xml" ContentType="application/vnd.ms-excel.threadedcomments+xml"/>
  <Override PartName="/xl/comments6.xml" ContentType="application/vnd.openxmlformats-officedocument.spreadsheetml.comments+xml"/>
  <Override PartName="/xl/threadedComments/threadedComment6.xml" ContentType="application/vnd.ms-excel.threadedcomments+xml"/>
  <Override PartName="/xl/queryTables/queryTable1.xml" ContentType="application/vnd.openxmlformats-officedocument.spreadsheetml.queryTable+xml"/>
  <Override PartName="/xl/queryTables/queryTable2.xml" ContentType="application/vnd.openxmlformats-officedocument.spreadsheetml.queryTable+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codeName="DieseArbeitsmappe" defaultThemeVersion="124226"/>
  <mc:AlternateContent xmlns:mc="http://schemas.openxmlformats.org/markup-compatibility/2006">
    <mc:Choice Requires="x15">
      <x15ac:absPath xmlns:x15ac="http://schemas.microsoft.com/office/spreadsheetml/2010/11/ac" url="\\de-file02\Labor\Users\FischerM\Data\CEPT\WI_SE24_71 - Compatibility study\Drafting\Draft ECC Report\22_For_SE24#103_online\Drafting_Report\Drafting_Report\MCLs\Annex8-MCL_generic_indoor\"/>
    </mc:Choice>
  </mc:AlternateContent>
  <xr:revisionPtr revIDLastSave="0" documentId="13_ncr:1_{5CE00A9C-FE4A-473E-9BCC-199CDA502842}" xr6:coauthVersionLast="45" xr6:coauthVersionMax="46" xr10:uidLastSave="{00000000-0000-0000-0000-000000000000}"/>
  <bookViews>
    <workbookView xWindow="28680" yWindow="-120" windowWidth="29040" windowHeight="15840" tabRatio="873" xr2:uid="{00000000-000D-0000-FFFF-FFFF00000000}"/>
  </bookViews>
  <sheets>
    <sheet name="EESS (inband) FIXED" sheetId="59" r:id="rId1"/>
    <sheet name="EESS (adjacent) FIXED" sheetId="44" r:id="rId2"/>
    <sheet name="EESS 5.340 (adjacent) FIXED" sheetId="55" r:id="rId3"/>
    <sheet name="in-band for Handheld" sheetId="60" r:id="rId4"/>
    <sheet name="adjacent for handheld" sheetId="61" r:id="rId5"/>
    <sheet name="5.340 for handheld" sheetId="62" r:id="rId6"/>
    <sheet name="Indoor outdoor attenuation" sheetId="58" r:id="rId7"/>
  </sheets>
  <definedNames>
    <definedName name="data_1" localSheetId="6">'Indoor outdoor attenuation'!$B$5:$K$95</definedName>
    <definedName name="data_2" localSheetId="6">'Indoor outdoor attenuation'!$B$5:$J$34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36" i="60" l="1"/>
  <c r="D37" i="60" s="1"/>
  <c r="F38" i="62"/>
  <c r="E38" i="62"/>
  <c r="D38" i="62"/>
  <c r="C38" i="62"/>
  <c r="F24" i="62"/>
  <c r="F26" i="62" s="1"/>
  <c r="F27" i="62" s="1"/>
  <c r="E24" i="62"/>
  <c r="E26" i="62" s="1"/>
  <c r="E27" i="62" s="1"/>
  <c r="D24" i="62"/>
  <c r="D26" i="62" s="1"/>
  <c r="D27" i="62" s="1"/>
  <c r="C24" i="62"/>
  <c r="C26" i="62" s="1"/>
  <c r="C27" i="62" s="1"/>
  <c r="F14" i="62"/>
  <c r="F15" i="62" s="1"/>
  <c r="F31" i="62" s="1"/>
  <c r="E14" i="62"/>
  <c r="E15" i="62" s="1"/>
  <c r="D14" i="62"/>
  <c r="D15" i="62" s="1"/>
  <c r="D31" i="62" s="1"/>
  <c r="C14" i="62"/>
  <c r="C15" i="62" s="1"/>
  <c r="E13" i="62"/>
  <c r="D13" i="62"/>
  <c r="C13" i="62"/>
  <c r="F9" i="62"/>
  <c r="E9" i="62"/>
  <c r="D9" i="62"/>
  <c r="C9" i="62"/>
  <c r="D37" i="61"/>
  <c r="C37" i="61"/>
  <c r="D23" i="61"/>
  <c r="D25" i="61" s="1"/>
  <c r="D26" i="61" s="1"/>
  <c r="C23" i="61"/>
  <c r="C25" i="61" s="1"/>
  <c r="C26" i="61" s="1"/>
  <c r="D13" i="61"/>
  <c r="D14" i="61" s="1"/>
  <c r="C13" i="61"/>
  <c r="C14" i="61" s="1"/>
  <c r="C30" i="61" s="1"/>
  <c r="D12" i="61"/>
  <c r="C12" i="61"/>
  <c r="D8" i="61"/>
  <c r="C8" i="61"/>
  <c r="C37" i="60"/>
  <c r="D23" i="60"/>
  <c r="D25" i="60" s="1"/>
  <c r="D26" i="60" s="1"/>
  <c r="C23" i="60"/>
  <c r="C25" i="60" s="1"/>
  <c r="C26" i="60" s="1"/>
  <c r="D13" i="60"/>
  <c r="D14" i="60" s="1"/>
  <c r="C13" i="60"/>
  <c r="C14" i="60" s="1"/>
  <c r="C30" i="60" s="1"/>
  <c r="D12" i="60"/>
  <c r="C12" i="60"/>
  <c r="D8" i="60"/>
  <c r="C8" i="60"/>
  <c r="E31" i="62" l="1"/>
  <c r="E32" i="62" s="1"/>
  <c r="C31" i="62"/>
  <c r="C32" i="62" s="1"/>
  <c r="F32" i="62"/>
  <c r="D30" i="61"/>
  <c r="D31" i="61" s="1"/>
  <c r="D30" i="60"/>
  <c r="D31" i="60" s="1"/>
  <c r="D32" i="62"/>
  <c r="C31" i="61"/>
  <c r="C31" i="60"/>
  <c r="D38" i="59" l="1"/>
  <c r="C38" i="59"/>
  <c r="D24" i="59"/>
  <c r="D26" i="59" s="1"/>
  <c r="D27" i="59" s="1"/>
  <c r="C24" i="59"/>
  <c r="C26" i="59" s="1"/>
  <c r="C27" i="59" s="1"/>
  <c r="D14" i="59"/>
  <c r="D15" i="59" s="1"/>
  <c r="D31" i="59" s="1"/>
  <c r="C14" i="59"/>
  <c r="C15" i="59" s="1"/>
  <c r="C31" i="59" s="1"/>
  <c r="D13" i="59"/>
  <c r="C13" i="59"/>
  <c r="D9" i="59"/>
  <c r="C9" i="59"/>
  <c r="C32" i="59" l="1"/>
  <c r="D32" i="59"/>
  <c r="E95" i="58"/>
  <c r="L95" i="58" s="1"/>
  <c r="M95" i="58" s="1"/>
  <c r="K95" i="58" s="1"/>
  <c r="E34" i="62" s="1"/>
  <c r="E35" i="62" s="1"/>
  <c r="E36" i="62" s="1"/>
  <c r="E39" i="62" s="1"/>
  <c r="E94" i="58"/>
  <c r="L94" i="58" s="1"/>
  <c r="M94" i="58" s="1"/>
  <c r="K94" i="58" s="1"/>
  <c r="E93" i="58"/>
  <c r="L93" i="58" s="1"/>
  <c r="M93" i="58" s="1"/>
  <c r="K93" i="58" s="1"/>
  <c r="E92" i="58"/>
  <c r="L92" i="58" s="1"/>
  <c r="M92" i="58" s="1"/>
  <c r="K92" i="58" s="1"/>
  <c r="E91" i="58"/>
  <c r="L91" i="58" s="1"/>
  <c r="M91" i="58" s="1"/>
  <c r="K91" i="58" s="1"/>
  <c r="E90" i="58"/>
  <c r="L90" i="58" s="1"/>
  <c r="M90" i="58" s="1"/>
  <c r="K90" i="58" s="1"/>
  <c r="E89" i="58"/>
  <c r="L89" i="58" s="1"/>
  <c r="M89" i="58" s="1"/>
  <c r="K89" i="58" s="1"/>
  <c r="E88" i="58"/>
  <c r="L88" i="58" s="1"/>
  <c r="M88" i="58" s="1"/>
  <c r="K88" i="58" s="1"/>
  <c r="E87" i="58"/>
  <c r="L87" i="58" s="1"/>
  <c r="M87" i="58" s="1"/>
  <c r="K87" i="58" s="1"/>
  <c r="E86" i="58"/>
  <c r="L86" i="58" s="1"/>
  <c r="M86" i="58" s="1"/>
  <c r="K86" i="58" s="1"/>
  <c r="E85" i="58"/>
  <c r="L85" i="58" s="1"/>
  <c r="M85" i="58" s="1"/>
  <c r="K85" i="58" s="1"/>
  <c r="E84" i="58"/>
  <c r="L84" i="58" s="1"/>
  <c r="M84" i="58" s="1"/>
  <c r="K84" i="58" s="1"/>
  <c r="E83" i="58"/>
  <c r="L83" i="58" s="1"/>
  <c r="M83" i="58" s="1"/>
  <c r="K83" i="58" s="1"/>
  <c r="E82" i="58"/>
  <c r="L82" i="58" s="1"/>
  <c r="M82" i="58" s="1"/>
  <c r="K82" i="58" s="1"/>
  <c r="E81" i="58"/>
  <c r="L81" i="58" s="1"/>
  <c r="M81" i="58" s="1"/>
  <c r="K81" i="58" s="1"/>
  <c r="E80" i="58"/>
  <c r="L80" i="58" s="1"/>
  <c r="M80" i="58" s="1"/>
  <c r="K80" i="58" s="1"/>
  <c r="E79" i="58"/>
  <c r="L79" i="58" s="1"/>
  <c r="M79" i="58" s="1"/>
  <c r="K79" i="58" s="1"/>
  <c r="E78" i="58"/>
  <c r="L78" i="58" s="1"/>
  <c r="M78" i="58" s="1"/>
  <c r="K78" i="58" s="1"/>
  <c r="E77" i="58"/>
  <c r="L77" i="58" s="1"/>
  <c r="M77" i="58" s="1"/>
  <c r="K77" i="58" s="1"/>
  <c r="E76" i="58"/>
  <c r="L76" i="58" s="1"/>
  <c r="M76" i="58" s="1"/>
  <c r="K76" i="58" s="1"/>
  <c r="E75" i="58"/>
  <c r="L75" i="58" s="1"/>
  <c r="M75" i="58" s="1"/>
  <c r="K75" i="58" s="1"/>
  <c r="E74" i="58"/>
  <c r="L74" i="58" s="1"/>
  <c r="M74" i="58" s="1"/>
  <c r="K74" i="58" s="1"/>
  <c r="E73" i="58"/>
  <c r="L73" i="58" s="1"/>
  <c r="M73" i="58" s="1"/>
  <c r="K73" i="58" s="1"/>
  <c r="E72" i="58"/>
  <c r="L72" i="58" s="1"/>
  <c r="M72" i="58" s="1"/>
  <c r="K72" i="58" s="1"/>
  <c r="E71" i="58"/>
  <c r="L71" i="58" s="1"/>
  <c r="M71" i="58" s="1"/>
  <c r="K71" i="58" s="1"/>
  <c r="E70" i="58"/>
  <c r="L70" i="58" s="1"/>
  <c r="M70" i="58" s="1"/>
  <c r="K70" i="58" s="1"/>
  <c r="E69" i="58"/>
  <c r="L69" i="58" s="1"/>
  <c r="M69" i="58" s="1"/>
  <c r="K69" i="58" s="1"/>
  <c r="E68" i="58"/>
  <c r="L68" i="58" s="1"/>
  <c r="M68" i="58" s="1"/>
  <c r="K68" i="58" s="1"/>
  <c r="E67" i="58"/>
  <c r="L67" i="58" s="1"/>
  <c r="M67" i="58" s="1"/>
  <c r="K67" i="58" s="1"/>
  <c r="E66" i="58"/>
  <c r="L66" i="58" s="1"/>
  <c r="M66" i="58" s="1"/>
  <c r="K66" i="58" s="1"/>
  <c r="E65" i="58"/>
  <c r="L65" i="58" s="1"/>
  <c r="M65" i="58" s="1"/>
  <c r="K65" i="58" s="1"/>
  <c r="E64" i="58"/>
  <c r="L64" i="58" s="1"/>
  <c r="M64" i="58" s="1"/>
  <c r="K64" i="58" s="1"/>
  <c r="E63" i="58"/>
  <c r="L63" i="58" s="1"/>
  <c r="M63" i="58" s="1"/>
  <c r="K63" i="58" s="1"/>
  <c r="E62" i="58"/>
  <c r="L62" i="58" s="1"/>
  <c r="M62" i="58" s="1"/>
  <c r="K62" i="58" s="1"/>
  <c r="E61" i="58"/>
  <c r="L61" i="58" s="1"/>
  <c r="M61" i="58" s="1"/>
  <c r="K61" i="58" s="1"/>
  <c r="E60" i="58"/>
  <c r="L60" i="58" s="1"/>
  <c r="M60" i="58" s="1"/>
  <c r="K60" i="58" s="1"/>
  <c r="E59" i="58"/>
  <c r="L59" i="58" s="1"/>
  <c r="M59" i="58" s="1"/>
  <c r="K59" i="58" s="1"/>
  <c r="E58" i="58"/>
  <c r="L58" i="58" s="1"/>
  <c r="M58" i="58" s="1"/>
  <c r="K58" i="58" s="1"/>
  <c r="E57" i="58"/>
  <c r="L57" i="58" s="1"/>
  <c r="M57" i="58" s="1"/>
  <c r="K57" i="58" s="1"/>
  <c r="E56" i="58"/>
  <c r="L56" i="58" s="1"/>
  <c r="M56" i="58" s="1"/>
  <c r="K56" i="58" s="1"/>
  <c r="E55" i="58"/>
  <c r="L55" i="58" s="1"/>
  <c r="M55" i="58" s="1"/>
  <c r="K55" i="58" s="1"/>
  <c r="E54" i="58"/>
  <c r="L54" i="58" s="1"/>
  <c r="M54" i="58" s="1"/>
  <c r="K54" i="58" s="1"/>
  <c r="E53" i="58"/>
  <c r="L53" i="58" s="1"/>
  <c r="M53" i="58" s="1"/>
  <c r="K53" i="58" s="1"/>
  <c r="E52" i="58"/>
  <c r="L52" i="58" s="1"/>
  <c r="M52" i="58" s="1"/>
  <c r="K52" i="58" s="1"/>
  <c r="E51" i="58"/>
  <c r="L51" i="58" s="1"/>
  <c r="M51" i="58" s="1"/>
  <c r="K51" i="58" s="1"/>
  <c r="E50" i="58"/>
  <c r="L50" i="58" s="1"/>
  <c r="M50" i="58" s="1"/>
  <c r="K50" i="58" s="1"/>
  <c r="E49" i="58"/>
  <c r="L49" i="58" s="1"/>
  <c r="M49" i="58" s="1"/>
  <c r="K49" i="58" s="1"/>
  <c r="E48" i="58"/>
  <c r="L48" i="58" s="1"/>
  <c r="M48" i="58" s="1"/>
  <c r="K48" i="58" s="1"/>
  <c r="E47" i="58"/>
  <c r="L47" i="58" s="1"/>
  <c r="M47" i="58" s="1"/>
  <c r="K47" i="58" s="1"/>
  <c r="E46" i="58"/>
  <c r="L46" i="58" s="1"/>
  <c r="M46" i="58" s="1"/>
  <c r="K46" i="58" s="1"/>
  <c r="E45" i="58"/>
  <c r="L45" i="58" s="1"/>
  <c r="M45" i="58" s="1"/>
  <c r="K45" i="58" s="1"/>
  <c r="E44" i="58"/>
  <c r="L44" i="58" s="1"/>
  <c r="M44" i="58" s="1"/>
  <c r="K44" i="58" s="1"/>
  <c r="E43" i="58"/>
  <c r="L43" i="58" s="1"/>
  <c r="M43" i="58" s="1"/>
  <c r="K43" i="58" s="1"/>
  <c r="E42" i="58"/>
  <c r="E41" i="58"/>
  <c r="E40" i="58"/>
  <c r="L40" i="58" s="1"/>
  <c r="M40" i="58" s="1"/>
  <c r="K40" i="58" s="1"/>
  <c r="E39" i="58"/>
  <c r="L39" i="58" s="1"/>
  <c r="M39" i="58" s="1"/>
  <c r="K39" i="58" s="1"/>
  <c r="E38" i="58"/>
  <c r="L38" i="58" s="1"/>
  <c r="M38" i="58" s="1"/>
  <c r="K38" i="58" s="1"/>
  <c r="F34" i="62" s="1"/>
  <c r="F35" i="62" s="1"/>
  <c r="F36" i="62" s="1"/>
  <c r="F39" i="62" s="1"/>
  <c r="E37" i="58"/>
  <c r="L37" i="58" s="1"/>
  <c r="M37" i="58" s="1"/>
  <c r="K37" i="58" s="1"/>
  <c r="E36" i="58"/>
  <c r="L36" i="58" s="1"/>
  <c r="M36" i="58" s="1"/>
  <c r="K36" i="58" s="1"/>
  <c r="E35" i="58"/>
  <c r="L35" i="58" s="1"/>
  <c r="M35" i="58" s="1"/>
  <c r="K35" i="58" s="1"/>
  <c r="E34" i="58"/>
  <c r="L34" i="58" s="1"/>
  <c r="M34" i="58" s="1"/>
  <c r="K34" i="58" s="1"/>
  <c r="E33" i="58"/>
  <c r="L33" i="58" s="1"/>
  <c r="M33" i="58" s="1"/>
  <c r="K33" i="58" s="1"/>
  <c r="E32" i="58"/>
  <c r="L32" i="58" s="1"/>
  <c r="M32" i="58" s="1"/>
  <c r="K32" i="58" s="1"/>
  <c r="E31" i="58"/>
  <c r="L31" i="58" s="1"/>
  <c r="M31" i="58" s="1"/>
  <c r="K31" i="58" s="1"/>
  <c r="E30" i="58"/>
  <c r="L30" i="58" s="1"/>
  <c r="M30" i="58" s="1"/>
  <c r="K30" i="58" s="1"/>
  <c r="E29" i="58"/>
  <c r="L29" i="58" s="1"/>
  <c r="M29" i="58" s="1"/>
  <c r="K29" i="58" s="1"/>
  <c r="E28" i="58"/>
  <c r="L28" i="58" s="1"/>
  <c r="M28" i="58" s="1"/>
  <c r="K28" i="58" s="1"/>
  <c r="E27" i="58"/>
  <c r="L27" i="58" s="1"/>
  <c r="M27" i="58" s="1"/>
  <c r="K27" i="58" s="1"/>
  <c r="E26" i="58"/>
  <c r="L26" i="58" s="1"/>
  <c r="M26" i="58" s="1"/>
  <c r="K26" i="58" s="1"/>
  <c r="E25" i="58"/>
  <c r="L25" i="58" s="1"/>
  <c r="M25" i="58" s="1"/>
  <c r="K25" i="58" s="1"/>
  <c r="E24" i="58"/>
  <c r="L24" i="58" s="1"/>
  <c r="M24" i="58" s="1"/>
  <c r="K24" i="58" s="1"/>
  <c r="E23" i="58"/>
  <c r="L23" i="58" s="1"/>
  <c r="M23" i="58" s="1"/>
  <c r="K23" i="58" s="1"/>
  <c r="E22" i="58"/>
  <c r="L22" i="58" s="1"/>
  <c r="M22" i="58" s="1"/>
  <c r="K22" i="58" s="1"/>
  <c r="E21" i="58"/>
  <c r="L21" i="58" s="1"/>
  <c r="M21" i="58" s="1"/>
  <c r="K21" i="58" s="1"/>
  <c r="E20" i="58"/>
  <c r="L20" i="58" s="1"/>
  <c r="M20" i="58" s="1"/>
  <c r="K20" i="58" s="1"/>
  <c r="E19" i="58"/>
  <c r="L19" i="58" s="1"/>
  <c r="M19" i="58" s="1"/>
  <c r="K19" i="58" s="1"/>
  <c r="E18" i="58"/>
  <c r="L18" i="58" s="1"/>
  <c r="M18" i="58" s="1"/>
  <c r="K18" i="58" s="1"/>
  <c r="E17" i="58"/>
  <c r="L17" i="58" s="1"/>
  <c r="M17" i="58" s="1"/>
  <c r="K17" i="58" s="1"/>
  <c r="E16" i="58"/>
  <c r="L16" i="58" s="1"/>
  <c r="M16" i="58" s="1"/>
  <c r="K16" i="58" s="1"/>
  <c r="E15" i="58"/>
  <c r="L15" i="58" s="1"/>
  <c r="M15" i="58" s="1"/>
  <c r="K15" i="58" s="1"/>
  <c r="E14" i="58"/>
  <c r="L14" i="58" s="1"/>
  <c r="M14" i="58" s="1"/>
  <c r="K14" i="58" s="1"/>
  <c r="E13" i="58"/>
  <c r="L13" i="58" s="1"/>
  <c r="M13" i="58" s="1"/>
  <c r="K13" i="58" s="1"/>
  <c r="E12" i="58"/>
  <c r="L12" i="58" s="1"/>
  <c r="M12" i="58" s="1"/>
  <c r="K12" i="58" s="1"/>
  <c r="E11" i="58"/>
  <c r="L11" i="58" s="1"/>
  <c r="M11" i="58" s="1"/>
  <c r="K11" i="58" s="1"/>
  <c r="E10" i="58"/>
  <c r="L10" i="58" s="1"/>
  <c r="M10" i="58" s="1"/>
  <c r="K10" i="58" s="1"/>
  <c r="E9" i="58"/>
  <c r="L9" i="58" s="1"/>
  <c r="M9" i="58" s="1"/>
  <c r="K9" i="58" s="1"/>
  <c r="E8" i="58"/>
  <c r="L8" i="58" s="1"/>
  <c r="M8" i="58" s="1"/>
  <c r="K8" i="58" s="1"/>
  <c r="E7" i="58"/>
  <c r="L7" i="58" s="1"/>
  <c r="M7" i="58" s="1"/>
  <c r="K7" i="58" s="1"/>
  <c r="E6" i="58"/>
  <c r="L6" i="58" s="1"/>
  <c r="M6" i="58" s="1"/>
  <c r="K6" i="58" s="1"/>
  <c r="E5" i="58"/>
  <c r="L5" i="58" s="1"/>
  <c r="M5" i="58" s="1"/>
  <c r="K5" i="58" s="1"/>
  <c r="L42" i="58" l="1"/>
  <c r="M42" i="58" s="1"/>
  <c r="K42" i="58" s="1"/>
  <c r="C34" i="59"/>
  <c r="C35" i="59" s="1"/>
  <c r="C36" i="59" s="1"/>
  <c r="C39" i="59" s="1"/>
  <c r="C40" i="59" s="1"/>
  <c r="L41" i="58"/>
  <c r="M41" i="58" s="1"/>
  <c r="K41" i="58" s="1"/>
  <c r="F40" i="62"/>
  <c r="F43" i="55"/>
  <c r="E43" i="55"/>
  <c r="E40" i="62"/>
  <c r="D38" i="55"/>
  <c r="C34" i="62" l="1"/>
  <c r="C35" i="62" s="1"/>
  <c r="C36" i="62" s="1"/>
  <c r="C39" i="62" s="1"/>
  <c r="C33" i="60"/>
  <c r="C34" i="60" s="1"/>
  <c r="C35" i="60" s="1"/>
  <c r="C38" i="60" s="1"/>
  <c r="C33" i="61"/>
  <c r="C34" i="61" s="1"/>
  <c r="C35" i="61" s="1"/>
  <c r="C38" i="61" s="1"/>
  <c r="C42" i="59"/>
  <c r="D33" i="61"/>
  <c r="D34" i="61" s="1"/>
  <c r="D35" i="61" s="1"/>
  <c r="D38" i="61" s="1"/>
  <c r="D33" i="60"/>
  <c r="D34" i="60" s="1"/>
  <c r="D35" i="60" s="1"/>
  <c r="D38" i="60" s="1"/>
  <c r="D34" i="62"/>
  <c r="D35" i="62" s="1"/>
  <c r="D36" i="62" s="1"/>
  <c r="D39" i="62" s="1"/>
  <c r="D34" i="59"/>
  <c r="D35" i="59" s="1"/>
  <c r="D36" i="59" s="1"/>
  <c r="D39" i="59" s="1"/>
  <c r="D40" i="59" s="1"/>
  <c r="F38" i="55"/>
  <c r="E38" i="55"/>
  <c r="C38" i="55"/>
  <c r="D38" i="44"/>
  <c r="D39" i="60" l="1"/>
  <c r="D43" i="59"/>
  <c r="D39" i="61"/>
  <c r="D43" i="44"/>
  <c r="C39" i="61"/>
  <c r="C43" i="44"/>
  <c r="C43" i="59"/>
  <c r="C44" i="59" s="1"/>
  <c r="C45" i="59" s="1"/>
  <c r="C39" i="60"/>
  <c r="D43" i="55"/>
  <c r="D40" i="62"/>
  <c r="D42" i="59"/>
  <c r="D44" i="59" s="1"/>
  <c r="D45" i="59" s="1"/>
  <c r="C40" i="62"/>
  <c r="C43" i="55"/>
  <c r="D14" i="44"/>
  <c r="C14" i="44"/>
  <c r="C15" i="44" s="1"/>
  <c r="F14" i="55"/>
  <c r="F15" i="55" s="1"/>
  <c r="C14" i="55"/>
  <c r="C15" i="55" s="1"/>
  <c r="D14" i="55"/>
  <c r="D15" i="55" s="1"/>
  <c r="E14" i="55"/>
  <c r="E15" i="55" s="1"/>
  <c r="E13" i="55" l="1"/>
  <c r="D13" i="55"/>
  <c r="C13" i="55"/>
  <c r="F9" i="55"/>
  <c r="E9" i="55"/>
  <c r="E31" i="55" s="1"/>
  <c r="D9" i="55"/>
  <c r="D31" i="55" s="1"/>
  <c r="C9" i="55"/>
  <c r="C31" i="55" l="1"/>
  <c r="F31" i="55"/>
  <c r="D15" i="44" l="1"/>
  <c r="D13" i="44"/>
  <c r="C13" i="44"/>
  <c r="D9" i="44"/>
  <c r="C9" i="44"/>
  <c r="C31" i="44" l="1"/>
  <c r="D31" i="44"/>
  <c r="F24" i="55" l="1"/>
  <c r="E24" i="55"/>
  <c r="D24" i="55"/>
  <c r="C24" i="55"/>
  <c r="C24" i="44"/>
  <c r="D24" i="44"/>
  <c r="D26" i="44" l="1"/>
  <c r="D27" i="44" s="1"/>
  <c r="C26" i="44"/>
  <c r="C27" i="44" s="1"/>
  <c r="C26" i="55"/>
  <c r="C27" i="55" s="1"/>
  <c r="C32" i="55" s="1"/>
  <c r="D26" i="55"/>
  <c r="D27" i="55" s="1"/>
  <c r="D32" i="55" s="1"/>
  <c r="E26" i="55" l="1"/>
  <c r="E27" i="55" s="1"/>
  <c r="F26" i="55"/>
  <c r="F27" i="55" s="1"/>
  <c r="E32" i="55" l="1"/>
  <c r="F32" i="55"/>
  <c r="C32" i="44"/>
  <c r="D32" i="44"/>
  <c r="F34" i="55" l="1"/>
  <c r="F35" i="55" s="1"/>
  <c r="F36" i="55" s="1"/>
  <c r="C38" i="44" l="1"/>
  <c r="F39" i="55" l="1"/>
  <c r="C34" i="44"/>
  <c r="F40" i="55" l="1"/>
  <c r="F42" i="55"/>
  <c r="F44" i="55" s="1"/>
  <c r="F45" i="55" s="1"/>
  <c r="C34" i="55"/>
  <c r="C35" i="55" s="1"/>
  <c r="C36" i="55" s="1"/>
  <c r="C39" i="55" s="1"/>
  <c r="C35" i="44"/>
  <c r="C36" i="44" s="1"/>
  <c r="C39" i="44" s="1"/>
  <c r="D34" i="44"/>
  <c r="C40" i="44" l="1"/>
  <c r="C42" i="44"/>
  <c r="C44" i="44" s="1"/>
  <c r="C45" i="44" s="1"/>
  <c r="C40" i="55"/>
  <c r="C42" i="55"/>
  <c r="C44" i="55" s="1"/>
  <c r="C45" i="55" s="1"/>
  <c r="D35" i="44"/>
  <c r="D36" i="44" s="1"/>
  <c r="D39" i="44" s="1"/>
  <c r="D34" i="55"/>
  <c r="D35" i="55" s="1"/>
  <c r="D36" i="55" s="1"/>
  <c r="D39" i="55" s="1"/>
  <c r="D40" i="44" l="1"/>
  <c r="D42" i="44"/>
  <c r="D44" i="44" s="1"/>
  <c r="D45" i="44" s="1"/>
  <c r="D40" i="55"/>
  <c r="D42" i="55"/>
  <c r="D44" i="55" s="1"/>
  <c r="D45" i="55" s="1"/>
  <c r="E34" i="55"/>
  <c r="E35" i="55" s="1"/>
  <c r="E36" i="55" s="1"/>
  <c r="E39" i="55" s="1"/>
  <c r="E40" i="55" l="1"/>
  <c r="E42" i="55"/>
  <c r="E44" i="55" s="1"/>
  <c r="E45" i="5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tc={CF629BF1-B7BC-4122-8E61-FDC9F69E91A4}</author>
  </authors>
  <commentList>
    <comment ref="A29" authorId="0" shapeId="0" xr:uid="{CF629BF1-B7BC-4122-8E61-FDC9F69E91A4}">
      <text>
        <t>[Threaded comment]
Your version of Excel allows you to read this threaded comment; however, any edits to it will get removed if the file is opened in a newer version of Excel. Learn more: https://go.microsoft.com/fwlink/?linkid=870924
Comment:
    The average gain of the interferer device against the satellite is 0dBi as there is no predominant direction of the main beam direction of the interferer device in relation to the position of the satellite. The interferers can be in fact aligned in all directions in space.</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tc={05205F8C-5C2F-4865-93F3-8C221066102F}</author>
  </authors>
  <commentList>
    <comment ref="A29" authorId="0" shapeId="0" xr:uid="{00000000-0006-0000-0200-000004000000}">
      <text>
        <t>[Threaded comment]
Your version of Excel allows you to read this threaded comment; however, any edits to it will get removed if the file is opened in a newer version of Excel. Learn more: https://go.microsoft.com/fwlink/?linkid=870924
Comment:
    The average gain of the interferer device against the satellite is 0dBi as there is no predominant direction of the main beam direction of the interferer device in relation to the position of the satellite. The interferers can be in fact aligned in all directions in space.</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tc={5C766D6A-9772-4760-9D5F-A7812AE5D5A6}</author>
  </authors>
  <commentList>
    <comment ref="A29" authorId="0" shapeId="0" xr:uid="{00000000-0006-0000-0300-000003000000}">
      <text>
        <t>[Threaded comment]
Your version of Excel allows you to read this threaded comment; however, any edits to it will get removed if the file is opened in a newer version of Excel. Learn more: https://go.microsoft.com/fwlink/?linkid=870924
Comment:
    The average gain of the interferer device against the satellite is 0dBi as there is no predominant direction of the main beam direction of the interferer device in relation to the position of the satellite. The interferers can be in fact aligned in all directions in space.</t>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tc={CF629BF1-B7BC-4123-8E61-FDC9F69E91A4}</author>
  </authors>
  <commentList>
    <comment ref="A28" authorId="0" shapeId="0" xr:uid="{DB96A301-B0EB-4D8E-BD6F-F1CECC707A1C}">
      <text>
        <t>[Threaded comment]
Your version of Excel allows you to read this threaded comment; however, any edits to it will get removed if the file is opened in a newer version of Excel. Learn more: https://go.microsoft.com/fwlink/?linkid=870924
Comment:
    The average gain of the interferer device against the satellite is 0dBi as there is no predominant direction of the main beam direction of the interferer device in relation to the position of the satellite. The interferers can be in fact aligned in all directions in space.</t>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tc={05205F8C-5C2F-4866-93F3-8C221066102F}</author>
  </authors>
  <commentList>
    <comment ref="A28" authorId="0" shapeId="0" xr:uid="{1635F7D4-F117-4096-A342-EADED56595A7}">
      <text>
        <t>[Threaded comment]
Your version of Excel allows you to read this threaded comment; however, any edits to it will get removed if the file is opened in a newer version of Excel. Learn more: https://go.microsoft.com/fwlink/?linkid=870924
Comment:
    The average gain of the interferer device against the satellite is 0dBi as there is no predominant direction of the main beam direction of the interferer device in relation to the position of the satellite. The interferers can be in fact aligned in all directions in space.</t>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tc={5C766D6A-9772-4761-9D5F-A7812AE5D5A6}</author>
  </authors>
  <commentList>
    <comment ref="A29" authorId="0" shapeId="0" xr:uid="{1160EA14-1BE2-4B9E-B4E6-DD2771F5B4C1}">
      <text>
        <t>[Threaded comment]
Your version of Excel allows you to read this threaded comment; however, any edits to it will get removed if the file is opened in a newer version of Excel. Learn more: https://go.microsoft.com/fwlink/?linkid=870924
Comment:
    The average gain of the interferer device against the satellite is 0dBi as there is no predominant direction of the main beam direction of the interferer device in relation to the position of the satellite. The interferers can be in fact aligned in all directions in space.</t>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name="data1" type="6" refreshedVersion="6" background="1" saveData="1">
    <textPr codePage="850" sourceFile="C:\Users\timo\Desktop\data.txt" decimal="," thousands="." tab="0" semicolon="1">
      <textFields count="10">
        <textField/>
        <textField/>
        <textField/>
        <textField/>
        <textField/>
        <textField/>
        <textField/>
        <textField/>
        <textField/>
        <textField/>
      </textFields>
    </textPr>
  </connection>
  <connection id="2" xr16:uid="{00000000-0015-0000-FFFF-FFFF01000000}" name="data21" type="6" refreshedVersion="6" deleted="1" background="1" saveData="1">
    <textPr codePage="850" sourceFile="C:\Users\timo\Desktop\data.txt" tab="0" semicolon="1">
      <textFields count="10">
        <textField/>
        <textField/>
        <textField/>
        <textField/>
        <textField/>
        <textField/>
        <textField/>
        <textField/>
        <textField/>
        <textField/>
      </textFields>
    </textPr>
  </connection>
</connections>
</file>

<file path=xl/sharedStrings.xml><?xml version="1.0" encoding="utf-8"?>
<sst xmlns="http://schemas.openxmlformats.org/spreadsheetml/2006/main" count="477" uniqueCount="77">
  <si>
    <t>Units</t>
  </si>
  <si>
    <t>dBm/MHz</t>
  </si>
  <si>
    <t>dB</t>
  </si>
  <si>
    <t>dBW/MHz</t>
  </si>
  <si>
    <t>km</t>
  </si>
  <si>
    <t>dBi</t>
  </si>
  <si>
    <t>GHz</t>
  </si>
  <si>
    <t>m</t>
  </si>
  <si>
    <t>dBW</t>
  </si>
  <si>
    <t>dBm</t>
  </si>
  <si>
    <t>MHz</t>
  </si>
  <si>
    <t>Sensor type</t>
  </si>
  <si>
    <t>Conical scan</t>
  </si>
  <si>
    <t xml:space="preserve">Margin with reference to ITU-R RS.2017-0 </t>
  </si>
  <si>
    <t>Mitigation technique (e.g. duty cycle, adaptive power control)</t>
  </si>
  <si>
    <r>
      <t>km</t>
    </r>
    <r>
      <rPr>
        <b/>
        <sz val="10"/>
        <rFont val="Calibri"/>
        <family val="2"/>
      </rPr>
      <t>²</t>
    </r>
  </si>
  <si>
    <t>Size of EESS FOV on Earth's surface</t>
  </si>
  <si>
    <t>Radiodetermination system (interferer):</t>
  </si>
  <si>
    <t>Bandwidth of interferer Tx signal</t>
  </si>
  <si>
    <t>Free space loss between interferer and EESS</t>
  </si>
  <si>
    <t>EESS:</t>
  </si>
  <si>
    <t>Assumed centre frequency of EESS</t>
  </si>
  <si>
    <t>Wavelength of EESS</t>
  </si>
  <si>
    <t>Power spectral density at the EESS receiver in a 1 MHz bandwidth</t>
  </si>
  <si>
    <t>Conducted Tx power of interferer</t>
  </si>
  <si>
    <t>Tx e.i.r.p. of interferer</t>
  </si>
  <si>
    <t>Tx e.i.r.p. spectral density of interferer</t>
  </si>
  <si>
    <t>Direct e.i.r.p. spectral density at the EESS antenna</t>
  </si>
  <si>
    <t>Planned EUMETSAT radiometer (ECC Report 190)</t>
  </si>
  <si>
    <t>Band of EESS: 114,25-122,25 GHz</t>
  </si>
  <si>
    <t>Corresponding power at the EESS receiver in the reference bandwidth for a single interferer</t>
  </si>
  <si>
    <t>MWI</t>
  </si>
  <si>
    <t>Reference bandwidth</t>
  </si>
  <si>
    <t>Orbit altitude</t>
  </si>
  <si>
    <t>Angle of incidence at Earth's surface (from zenith)</t>
  </si>
  <si>
    <t>Elevation angle at ground</t>
  </si>
  <si>
    <t>Off-nadir angle</t>
  </si>
  <si>
    <t>Slant path distance</t>
  </si>
  <si>
    <t>EESS antenna gain</t>
  </si>
  <si>
    <t>EESS interference criterion in the reference bandwidth (ITU-R RS.2017-0)</t>
  </si>
  <si>
    <t>Apportionment factor</t>
  </si>
  <si>
    <t>deg</t>
  </si>
  <si>
    <t>Corresponding received power at the EESS in the reference bandwidth within the EESS's FOV</t>
  </si>
  <si>
    <t>Out-of-band unwanted emissions attenuation (if EESS victim is located in an adjacent band)</t>
  </si>
  <si>
    <t>Protected bands assigned to EESS</t>
  </si>
  <si>
    <t>148,5-151,5 GHz</t>
  </si>
  <si>
    <t>Nadir</t>
  </si>
  <si>
    <t>Syst. N1 (nadir)</t>
  </si>
  <si>
    <t>Syst. N1 (outer)</t>
  </si>
  <si>
    <t xml:space="preserve"> 114,25-116 GHz</t>
  </si>
  <si>
    <t>Aggregated interference study</t>
  </si>
  <si>
    <r>
      <t>1/km</t>
    </r>
    <r>
      <rPr>
        <sz val="10"/>
        <rFont val="Calibri"/>
        <family val="2"/>
      </rPr>
      <t>²</t>
    </r>
  </si>
  <si>
    <t>Atmospheric loss (according to contribution SE24(20)063_rev1 and SE24(20)WI71#9-03)</t>
  </si>
  <si>
    <t>Average gain of the interferer antenna in the direction of the victim EESS system</t>
  </si>
  <si>
    <t>Avg. BEL Traditional</t>
  </si>
  <si>
    <t>BEL High-Gain Comp</t>
  </si>
  <si>
    <t xml:space="preserve">Clutter </t>
  </si>
  <si>
    <t>Total</t>
  </si>
  <si>
    <t>Avg. BEL Efficient</t>
  </si>
  <si>
    <t>70/30 BEL omni</t>
  </si>
  <si>
    <t>Transm./Refl. Loss</t>
  </si>
  <si>
    <t>Pol. Loss</t>
  </si>
  <si>
    <t>Inherent Dev. Shielding</t>
  </si>
  <si>
    <t>Number of fixed indoor devices per square kilometre with uniform distribution over Europe</t>
  </si>
  <si>
    <t>Number of aggregate fixed indoor devices in the IFOV and active in the reference BW of the satellite</t>
  </si>
  <si>
    <t>Number of aggregate fixed indoordevices in the IFOV and active in the reference BW of the satellite</t>
  </si>
  <si>
    <t>Compatibility analysis between generic fixed indoor surveillance radar and EESS</t>
  </si>
  <si>
    <t>Compatibility analysis between generic fixed indoor surveillance radar and EESS in protected bands (protected by article 5.340 in the Radio Regulations)</t>
  </si>
  <si>
    <t>Elevation</t>
  </si>
  <si>
    <t>With 2% outdoor incidental</t>
  </si>
  <si>
    <t>BEL</t>
  </si>
  <si>
    <t>composite with 2%</t>
  </si>
  <si>
    <t>Corresponding received power at the EESS in the reference bandwidth within the EESS's FOV (FIXED)</t>
  </si>
  <si>
    <t>Corresponding received power at the EESS in the reference bandwidth within the EESS's FOV (HANDHELD)</t>
  </si>
  <si>
    <t>Corresponding received power at the EESS in the reference bandwidth within the EESS's FOV (COMBINED)</t>
  </si>
  <si>
    <t>Margin with reference to ITU-R RS.2017-0  FOR THE COMBINED CASE</t>
  </si>
  <si>
    <t>Indoor-outdoor attenuation (according to clause 2.3 in the Report)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</si>
</sst>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0"/>
    <numFmt numFmtId="165" formatCode="0.0"/>
    <numFmt numFmtId="166" formatCode="0.000000"/>
    <numFmt numFmtId="167" formatCode="0.0000"/>
  </numFmts>
  <fonts count="8" x14ac:knownFonts="1">
    <font>
      <sz val="10"/>
      <name val="Arial"/>
    </font>
    <font>
      <sz val="10"/>
      <name val="Arial"/>
      <family val="2"/>
    </font>
    <font>
      <b/>
      <sz val="10"/>
      <name val="Arial"/>
      <family val="2"/>
    </font>
    <font>
      <sz val="10"/>
      <name val="Arial"/>
      <family val="2"/>
    </font>
    <font>
      <sz val="10"/>
      <color rgb="FFFF0000"/>
      <name val="Arial"/>
      <family val="2"/>
    </font>
    <font>
      <b/>
      <sz val="10"/>
      <name val="Calibri"/>
      <family val="2"/>
    </font>
    <font>
      <b/>
      <sz val="10"/>
      <color rgb="FF0070C0"/>
      <name val="Arial"/>
      <family val="2"/>
    </font>
    <font>
      <sz val="10"/>
      <name val="Calibri"/>
      <family val="2"/>
    </font>
  </fonts>
  <fills count="8">
    <fill>
      <patternFill patternType="none"/>
    </fill>
    <fill>
      <patternFill patternType="gray125"/>
    </fill>
    <fill>
      <patternFill patternType="solid">
        <fgColor rgb="FFFFFF00"/>
        <bgColor indexed="64"/>
      </patternFill>
    </fill>
    <fill>
      <patternFill patternType="solid">
        <fgColor theme="9" tint="0.79998168889431442"/>
        <bgColor indexed="64"/>
      </patternFill>
    </fill>
    <fill>
      <patternFill patternType="solid">
        <fgColor theme="6" tint="0.59996337778862885"/>
        <bgColor indexed="64"/>
      </patternFill>
    </fill>
    <fill>
      <patternFill patternType="solid">
        <fgColor theme="6" tint="0.59999389629810485"/>
        <bgColor indexed="64"/>
      </patternFill>
    </fill>
    <fill>
      <patternFill patternType="solid">
        <fgColor theme="4" tint="0.79998168889431442"/>
        <bgColor indexed="64"/>
      </patternFill>
    </fill>
    <fill>
      <patternFill patternType="solid">
        <fgColor rgb="FFFFC000"/>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style="medium">
        <color indexed="64"/>
      </left>
      <right style="medium">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thin">
        <color indexed="64"/>
      </left>
      <right style="thin">
        <color indexed="64"/>
      </right>
      <top/>
      <bottom style="medium">
        <color indexed="64"/>
      </bottom>
      <diagonal/>
    </border>
    <border>
      <left style="medium">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right style="medium">
        <color indexed="64"/>
      </right>
      <top/>
      <bottom/>
      <diagonal/>
    </border>
  </borders>
  <cellStyleXfs count="2">
    <xf numFmtId="0" fontId="0" fillId="0" borderId="0"/>
    <xf numFmtId="0" fontId="1" fillId="0" borderId="0"/>
  </cellStyleXfs>
  <cellXfs count="135">
    <xf numFmtId="0" fontId="0" fillId="0" borderId="0" xfId="0"/>
    <xf numFmtId="0" fontId="3" fillId="0" borderId="0" xfId="0" applyFont="1"/>
    <xf numFmtId="0" fontId="4" fillId="0" borderId="0" xfId="0" applyFont="1"/>
    <xf numFmtId="0" fontId="3" fillId="0" borderId="5" xfId="0" applyFont="1" applyBorder="1"/>
    <xf numFmtId="0" fontId="3" fillId="0" borderId="6" xfId="0" applyFont="1" applyBorder="1"/>
    <xf numFmtId="0" fontId="2" fillId="0" borderId="6" xfId="0" applyFont="1" applyBorder="1"/>
    <xf numFmtId="2" fontId="2" fillId="0" borderId="6" xfId="0" applyNumberFormat="1" applyFont="1" applyBorder="1" applyAlignment="1">
      <alignment wrapText="1"/>
    </xf>
    <xf numFmtId="0" fontId="3" fillId="0" borderId="7" xfId="0" applyFont="1" applyBorder="1"/>
    <xf numFmtId="0" fontId="3" fillId="0" borderId="0" xfId="0" applyFont="1" applyBorder="1"/>
    <xf numFmtId="0" fontId="3" fillId="0" borderId="9" xfId="0" applyFont="1" applyBorder="1"/>
    <xf numFmtId="164" fontId="3" fillId="0" borderId="6" xfId="0" applyNumberFormat="1" applyFont="1" applyBorder="1"/>
    <xf numFmtId="0" fontId="1" fillId="0" borderId="7" xfId="0" applyFont="1" applyBorder="1"/>
    <xf numFmtId="0" fontId="1" fillId="0" borderId="0" xfId="0" applyFont="1"/>
    <xf numFmtId="0" fontId="1" fillId="0" borderId="6" xfId="0" applyFont="1" applyBorder="1"/>
    <xf numFmtId="0" fontId="2" fillId="0" borderId="6" xfId="0" applyFont="1" applyFill="1" applyBorder="1"/>
    <xf numFmtId="0" fontId="1" fillId="0" borderId="5" xfId="0" applyFont="1" applyBorder="1"/>
    <xf numFmtId="164" fontId="1" fillId="0" borderId="6" xfId="0" applyNumberFormat="1" applyFont="1" applyBorder="1"/>
    <xf numFmtId="0" fontId="1" fillId="0" borderId="2" xfId="0" applyFont="1" applyBorder="1"/>
    <xf numFmtId="0" fontId="1" fillId="0" borderId="2" xfId="0" applyFont="1" applyFill="1" applyBorder="1"/>
    <xf numFmtId="0" fontId="3" fillId="0" borderId="2" xfId="0" applyFont="1" applyBorder="1"/>
    <xf numFmtId="0" fontId="1" fillId="0" borderId="0" xfId="0" applyFont="1" applyFill="1"/>
    <xf numFmtId="0" fontId="1" fillId="0" borderId="5" xfId="0" applyFont="1" applyFill="1" applyBorder="1"/>
    <xf numFmtId="0" fontId="2" fillId="0" borderId="2" xfId="0" applyFont="1" applyBorder="1"/>
    <xf numFmtId="0" fontId="3" fillId="0" borderId="0" xfId="0" applyFont="1" applyFill="1"/>
    <xf numFmtId="0" fontId="1" fillId="0" borderId="9" xfId="0" applyFont="1" applyBorder="1"/>
    <xf numFmtId="0" fontId="1" fillId="3" borderId="6" xfId="0" applyFont="1" applyFill="1" applyBorder="1"/>
    <xf numFmtId="0" fontId="3" fillId="3" borderId="6" xfId="0" applyFont="1" applyFill="1" applyBorder="1"/>
    <xf numFmtId="164" fontId="3" fillId="3" borderId="6" xfId="0" applyNumberFormat="1" applyFont="1" applyFill="1" applyBorder="1"/>
    <xf numFmtId="0" fontId="3" fillId="4" borderId="6" xfId="0" applyFont="1" applyFill="1" applyBorder="1"/>
    <xf numFmtId="0" fontId="2" fillId="4" borderId="6" xfId="0" applyFont="1" applyFill="1" applyBorder="1" applyAlignment="1">
      <alignment wrapText="1"/>
    </xf>
    <xf numFmtId="0" fontId="1" fillId="4" borderId="6" xfId="0" applyFont="1" applyFill="1" applyBorder="1" applyAlignment="1">
      <alignment wrapText="1"/>
    </xf>
    <xf numFmtId="2" fontId="1" fillId="4" borderId="9" xfId="0" applyNumberFormat="1" applyFont="1" applyFill="1" applyBorder="1" applyAlignment="1">
      <alignment wrapText="1"/>
    </xf>
    <xf numFmtId="0" fontId="1" fillId="4" borderId="9" xfId="0" applyFont="1" applyFill="1" applyBorder="1"/>
    <xf numFmtId="0" fontId="1" fillId="0" borderId="9" xfId="0" applyFont="1" applyFill="1" applyBorder="1"/>
    <xf numFmtId="0" fontId="1" fillId="6" borderId="6" xfId="0" applyFont="1" applyFill="1" applyBorder="1"/>
    <xf numFmtId="2" fontId="2" fillId="6" borderId="6" xfId="0" applyNumberFormat="1" applyFont="1" applyFill="1" applyBorder="1" applyAlignment="1">
      <alignment wrapText="1"/>
    </xf>
    <xf numFmtId="165" fontId="1" fillId="6" borderId="6" xfId="0" applyNumberFormat="1" applyFont="1" applyFill="1" applyBorder="1"/>
    <xf numFmtId="1" fontId="1" fillId="6" borderId="6" xfId="0" applyNumberFormat="1" applyFont="1" applyFill="1" applyBorder="1"/>
    <xf numFmtId="0" fontId="1" fillId="6" borderId="5" xfId="0" applyFont="1" applyFill="1" applyBorder="1"/>
    <xf numFmtId="0" fontId="3" fillId="6" borderId="5" xfId="0" applyFont="1" applyFill="1" applyBorder="1"/>
    <xf numFmtId="0" fontId="3" fillId="6" borderId="6" xfId="0" applyFont="1" applyFill="1" applyBorder="1"/>
    <xf numFmtId="166" fontId="3" fillId="6" borderId="6" xfId="0" applyNumberFormat="1" applyFont="1" applyFill="1" applyBorder="1"/>
    <xf numFmtId="1" fontId="2" fillId="6" borderId="6" xfId="0" applyNumberFormat="1" applyFont="1" applyFill="1" applyBorder="1"/>
    <xf numFmtId="165" fontId="2" fillId="6" borderId="6" xfId="0" applyNumberFormat="1" applyFont="1" applyFill="1" applyBorder="1"/>
    <xf numFmtId="2" fontId="1" fillId="5" borderId="6" xfId="0" applyNumberFormat="1" applyFont="1" applyFill="1" applyBorder="1"/>
    <xf numFmtId="164" fontId="1" fillId="5" borderId="6" xfId="0" applyNumberFormat="1" applyFont="1" applyFill="1" applyBorder="1"/>
    <xf numFmtId="164" fontId="1" fillId="5" borderId="9" xfId="0" applyNumberFormat="1" applyFont="1" applyFill="1" applyBorder="1"/>
    <xf numFmtId="164" fontId="1" fillId="0" borderId="2" xfId="0" applyNumberFormat="1" applyFont="1" applyBorder="1"/>
    <xf numFmtId="0" fontId="1" fillId="6" borderId="14" xfId="0" applyFont="1" applyFill="1" applyBorder="1"/>
    <xf numFmtId="0" fontId="3" fillId="0" borderId="20" xfId="0" applyFont="1" applyBorder="1"/>
    <xf numFmtId="0" fontId="2" fillId="3" borderId="20" xfId="0" applyFont="1" applyFill="1" applyBorder="1"/>
    <xf numFmtId="0" fontId="2" fillId="3" borderId="13" xfId="0" applyFont="1" applyFill="1" applyBorder="1"/>
    <xf numFmtId="0" fontId="1" fillId="3" borderId="13" xfId="0" applyFont="1" applyFill="1" applyBorder="1"/>
    <xf numFmtId="0" fontId="2" fillId="4" borderId="13" xfId="0" applyFont="1" applyFill="1" applyBorder="1"/>
    <xf numFmtId="0" fontId="3" fillId="6" borderId="14" xfId="0" applyFont="1" applyFill="1" applyBorder="1"/>
    <xf numFmtId="0" fontId="1" fillId="6" borderId="13" xfId="0" applyFont="1" applyFill="1" applyBorder="1"/>
    <xf numFmtId="0" fontId="3" fillId="6" borderId="13" xfId="0" applyFont="1" applyFill="1" applyBorder="1"/>
    <xf numFmtId="0" fontId="3" fillId="3" borderId="13" xfId="0" applyFont="1" applyFill="1" applyBorder="1"/>
    <xf numFmtId="0" fontId="1" fillId="4" borderId="13" xfId="0" applyFont="1" applyFill="1" applyBorder="1"/>
    <xf numFmtId="0" fontId="2" fillId="5" borderId="6" xfId="0" applyFont="1" applyFill="1" applyBorder="1" applyAlignment="1">
      <alignment wrapText="1"/>
    </xf>
    <xf numFmtId="0" fontId="1" fillId="5" borderId="6" xfId="0" applyFont="1" applyFill="1" applyBorder="1"/>
    <xf numFmtId="0" fontId="1" fillId="5" borderId="13" xfId="0" applyFont="1" applyFill="1" applyBorder="1"/>
    <xf numFmtId="0" fontId="2" fillId="0" borderId="13" xfId="0" applyFont="1" applyFill="1" applyBorder="1"/>
    <xf numFmtId="0" fontId="3" fillId="0" borderId="13" xfId="0" applyFont="1" applyBorder="1"/>
    <xf numFmtId="0" fontId="3" fillId="4" borderId="13" xfId="0" applyFont="1" applyFill="1" applyBorder="1"/>
    <xf numFmtId="0" fontId="1" fillId="4" borderId="15" xfId="0" applyFont="1" applyFill="1" applyBorder="1"/>
    <xf numFmtId="0" fontId="2" fillId="4" borderId="20" xfId="0" applyFont="1" applyFill="1" applyBorder="1"/>
    <xf numFmtId="0" fontId="2" fillId="0" borderId="13" xfId="0" applyFont="1" applyBorder="1"/>
    <xf numFmtId="0" fontId="0" fillId="0" borderId="20" xfId="0" applyBorder="1"/>
    <xf numFmtId="0" fontId="2" fillId="3" borderId="6" xfId="0" applyFont="1" applyFill="1" applyBorder="1"/>
    <xf numFmtId="164" fontId="1" fillId="3" borderId="6" xfId="0" applyNumberFormat="1" applyFont="1" applyFill="1" applyBorder="1"/>
    <xf numFmtId="1" fontId="2" fillId="3" borderId="6" xfId="0" applyNumberFormat="1" applyFont="1" applyFill="1" applyBorder="1"/>
    <xf numFmtId="0" fontId="1" fillId="4" borderId="6" xfId="0" applyFont="1" applyFill="1" applyBorder="1"/>
    <xf numFmtId="164" fontId="1" fillId="4" borderId="6" xfId="0" applyNumberFormat="1" applyFont="1" applyFill="1" applyBorder="1"/>
    <xf numFmtId="0" fontId="2" fillId="4" borderId="6" xfId="0" applyFont="1" applyFill="1" applyBorder="1"/>
    <xf numFmtId="166" fontId="1" fillId="6" borderId="6" xfId="0" applyNumberFormat="1" applyFont="1" applyFill="1" applyBorder="1"/>
    <xf numFmtId="0" fontId="0" fillId="3" borderId="6" xfId="0" applyFill="1" applyBorder="1"/>
    <xf numFmtId="0" fontId="2" fillId="6" borderId="6" xfId="0" applyFont="1" applyFill="1" applyBorder="1"/>
    <xf numFmtId="0" fontId="2" fillId="6" borderId="13" xfId="0" applyFont="1" applyFill="1" applyBorder="1"/>
    <xf numFmtId="0" fontId="2" fillId="0" borderId="2" xfId="0" applyFont="1" applyFill="1" applyBorder="1"/>
    <xf numFmtId="0" fontId="3" fillId="0" borderId="18" xfId="0" applyFont="1" applyBorder="1"/>
    <xf numFmtId="0" fontId="3" fillId="0" borderId="10" xfId="0" applyFont="1" applyBorder="1"/>
    <xf numFmtId="0" fontId="1" fillId="0" borderId="16" xfId="0" applyFont="1" applyBorder="1"/>
    <xf numFmtId="0" fontId="0" fillId="0" borderId="0" xfId="0" applyAlignment="1">
      <alignment horizontal="left"/>
    </xf>
    <xf numFmtId="0" fontId="2" fillId="0" borderId="16" xfId="0" applyFont="1" applyFill="1" applyBorder="1"/>
    <xf numFmtId="0" fontId="1" fillId="0" borderId="16" xfId="0" applyFont="1" applyFill="1" applyBorder="1"/>
    <xf numFmtId="0" fontId="0" fillId="0" borderId="24" xfId="0" applyBorder="1"/>
    <xf numFmtId="0" fontId="0" fillId="0" borderId="23" xfId="0" applyBorder="1"/>
    <xf numFmtId="167" fontId="3" fillId="0" borderId="20" xfId="0" applyNumberFormat="1" applyFont="1" applyBorder="1" applyAlignment="1"/>
    <xf numFmtId="0" fontId="3" fillId="3" borderId="6" xfId="0" applyFont="1" applyFill="1" applyBorder="1" applyAlignment="1"/>
    <xf numFmtId="164" fontId="1" fillId="5" borderId="7" xfId="0" applyNumberFormat="1" applyFont="1" applyFill="1" applyBorder="1"/>
    <xf numFmtId="0" fontId="2" fillId="0" borderId="2" xfId="0" applyFont="1" applyBorder="1" applyAlignment="1">
      <alignment horizontal="center"/>
    </xf>
    <xf numFmtId="0" fontId="0" fillId="0" borderId="17" xfId="0" applyBorder="1"/>
    <xf numFmtId="0" fontId="1" fillId="0" borderId="10" xfId="0" applyFont="1" applyBorder="1"/>
    <xf numFmtId="0" fontId="1" fillId="0" borderId="13" xfId="0" applyFont="1" applyBorder="1"/>
    <xf numFmtId="165" fontId="2" fillId="4" borderId="6" xfId="0" applyNumberFormat="1" applyFont="1" applyFill="1" applyBorder="1"/>
    <xf numFmtId="165" fontId="0" fillId="0" borderId="1" xfId="0" applyNumberFormat="1" applyBorder="1"/>
    <xf numFmtId="165" fontId="0" fillId="0" borderId="4" xfId="0" applyNumberFormat="1" applyBorder="1"/>
    <xf numFmtId="0" fontId="2" fillId="0" borderId="12" xfId="0" applyFont="1" applyBorder="1"/>
    <xf numFmtId="0" fontId="2" fillId="0" borderId="12" xfId="0" applyFont="1" applyBorder="1" applyAlignment="1">
      <alignment horizontal="center"/>
    </xf>
    <xf numFmtId="1" fontId="1" fillId="4" borderId="6" xfId="0" applyNumberFormat="1" applyFont="1" applyFill="1" applyBorder="1"/>
    <xf numFmtId="0" fontId="0" fillId="0" borderId="25" xfId="0" applyBorder="1"/>
    <xf numFmtId="0" fontId="2" fillId="0" borderId="21" xfId="0" applyFont="1" applyBorder="1"/>
    <xf numFmtId="165" fontId="0" fillId="0" borderId="22" xfId="0" applyNumberFormat="1" applyBorder="1"/>
    <xf numFmtId="165" fontId="2" fillId="0" borderId="26" xfId="0" applyNumberFormat="1" applyFont="1" applyBorder="1"/>
    <xf numFmtId="0" fontId="2" fillId="0" borderId="8" xfId="0" applyFont="1" applyBorder="1"/>
    <xf numFmtId="0" fontId="2" fillId="0" borderId="3" xfId="0" applyFont="1" applyBorder="1"/>
    <xf numFmtId="165" fontId="0" fillId="0" borderId="19" xfId="0" applyNumberFormat="1" applyBorder="1"/>
    <xf numFmtId="0" fontId="2" fillId="2" borderId="6" xfId="0" applyFont="1" applyFill="1" applyBorder="1"/>
    <xf numFmtId="9" fontId="3" fillId="0" borderId="0" xfId="0" applyNumberFormat="1" applyFont="1"/>
    <xf numFmtId="165" fontId="3" fillId="0" borderId="0" xfId="0" applyNumberFormat="1" applyFont="1"/>
    <xf numFmtId="0" fontId="3" fillId="0" borderId="0" xfId="0" applyNumberFormat="1" applyFont="1"/>
    <xf numFmtId="0" fontId="2" fillId="0" borderId="27" xfId="0" applyFont="1" applyFill="1" applyBorder="1"/>
    <xf numFmtId="0" fontId="2" fillId="0" borderId="27" xfId="0" applyFont="1" applyFill="1" applyBorder="1" applyAlignment="1">
      <alignment horizontal="center"/>
    </xf>
    <xf numFmtId="165" fontId="1" fillId="0" borderId="0" xfId="0" applyNumberFormat="1" applyFont="1"/>
    <xf numFmtId="9" fontId="0" fillId="0" borderId="0" xfId="0" applyNumberFormat="1"/>
    <xf numFmtId="2" fontId="0" fillId="0" borderId="0" xfId="0" applyNumberFormat="1"/>
    <xf numFmtId="0" fontId="1" fillId="0" borderId="20" xfId="0" applyFont="1" applyBorder="1"/>
    <xf numFmtId="0" fontId="2" fillId="0" borderId="16" xfId="0" applyFont="1" applyBorder="1"/>
    <xf numFmtId="0" fontId="1" fillId="0" borderId="18" xfId="0" applyFont="1" applyBorder="1"/>
    <xf numFmtId="167" fontId="1" fillId="0" borderId="20" xfId="0" applyNumberFormat="1" applyFont="1" applyBorder="1"/>
    <xf numFmtId="2" fontId="1" fillId="7" borderId="9" xfId="0" applyNumberFormat="1" applyFont="1" applyFill="1" applyBorder="1" applyAlignment="1">
      <alignment wrapText="1"/>
    </xf>
    <xf numFmtId="0" fontId="1" fillId="7" borderId="9" xfId="0" applyFont="1" applyFill="1" applyBorder="1"/>
    <xf numFmtId="164" fontId="3" fillId="7" borderId="0" xfId="0" applyNumberFormat="1" applyFont="1" applyFill="1"/>
    <xf numFmtId="164" fontId="2" fillId="0" borderId="2" xfId="0" applyNumberFormat="1" applyFont="1" applyBorder="1"/>
    <xf numFmtId="165" fontId="2" fillId="0" borderId="0" xfId="0" applyNumberFormat="1" applyFont="1" applyFill="1" applyAlignment="1">
      <alignment horizontal="left" wrapText="1"/>
    </xf>
    <xf numFmtId="0" fontId="0" fillId="0" borderId="0" xfId="0" applyAlignment="1">
      <alignment horizontal="left" wrapText="1"/>
    </xf>
    <xf numFmtId="0" fontId="6" fillId="0" borderId="10" xfId="0" applyFont="1" applyBorder="1" applyAlignment="1">
      <alignment horizontal="center" wrapText="1"/>
    </xf>
    <xf numFmtId="0" fontId="0" fillId="0" borderId="12" xfId="0" applyBorder="1" applyAlignment="1">
      <alignment wrapText="1"/>
    </xf>
    <xf numFmtId="0" fontId="6" fillId="0" borderId="10" xfId="0" applyFont="1" applyBorder="1" applyAlignment="1">
      <alignment horizontal="center"/>
    </xf>
    <xf numFmtId="0" fontId="6" fillId="0" borderId="12" xfId="0" applyFont="1" applyBorder="1" applyAlignment="1">
      <alignment horizontal="center"/>
    </xf>
    <xf numFmtId="0" fontId="0" fillId="0" borderId="0" xfId="0" applyFill="1" applyAlignment="1">
      <alignment horizontal="left" wrapText="1"/>
    </xf>
    <xf numFmtId="0" fontId="6" fillId="0" borderId="11" xfId="0" applyFont="1" applyBorder="1" applyAlignment="1">
      <alignment horizontal="center" wrapText="1"/>
    </xf>
    <xf numFmtId="0" fontId="6" fillId="0" borderId="12" xfId="0" applyFont="1" applyBorder="1" applyAlignment="1">
      <alignment horizontal="center" wrapText="1"/>
    </xf>
    <xf numFmtId="165" fontId="2" fillId="0" borderId="0" xfId="0" applyNumberFormat="1" applyFont="1" applyAlignment="1">
      <alignment horizontal="left" wrapText="1"/>
    </xf>
  </cellXfs>
  <cellStyles count="2">
    <cellStyle name="Normal" xfId="0" builtinId="0"/>
    <cellStyle name="Normal 2" xfId="1" xr:uid="{59AD27F6-339F-4654-B996-25E01BDAECB5}"/>
  </cellStyles>
  <dxfs count="0"/>
  <tableStyles count="0" defaultTableStyle="TableStyleMedium2" defaultPivotStyle="PivotStyleLight16"/>
  <colors>
    <mruColors>
      <color rgb="FFFFC7CE"/>
      <color rgb="FFFFEB9C"/>
      <color rgb="FFC6EF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connections" Target="connections.xml"/></Relationships>
</file>

<file path=xl/persons/person.xml><?xml version="1.0" encoding="utf-8"?>
<personList xmlns="http://schemas.microsoft.com/office/spreadsheetml/2018/threadedcomments" xmlns:x="http://schemas.openxmlformats.org/spreadsheetml/2006/main">
  <person displayName="Fischer, Michael" id="{E7410A55-739C-4257-B26C-D16C0320B306}" userId="S::m.fischer@vega.com::3b9496fd-f319-4d6c-b813-5ac0344c7cf0" providerId="AD"/>
</personList>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data_2" connectionId="1" xr16:uid="{8048EBB2-2194-45F2-8B43-97EA448D6F8B}" autoFormatId="16" applyNumberFormats="0" applyBorderFormats="0" applyFontFormats="0" applyPatternFormats="0" applyAlignmentFormats="0" applyWidthHeightFormats="0"/>
</file>

<file path=xl/queryTables/queryTable2.xml><?xml version="1.0" encoding="utf-8"?>
<queryTable xmlns="http://schemas.openxmlformats.org/spreadsheetml/2006/main" xmlns:mc="http://schemas.openxmlformats.org/markup-compatibility/2006" xmlns:xr16="http://schemas.microsoft.com/office/spreadsheetml/2017/revision16" mc:Ignorable="xr16" name="data_1" connectionId="2" xr16:uid="{63F28BB5-CD72-44E5-9C12-D684A35A78E9}" autoFormatId="16" applyNumberFormats="0" applyBorderFormats="0" applyFontFormats="0" applyPatternFormats="0" applyAlignmentFormats="0" applyWidthHeightFormats="0"/>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A29" dT="2020-07-13T09:55:47.89" personId="{E7410A55-739C-4257-B26C-D16C0320B306}" id="{CF629BF1-B7BC-4122-8E61-FDC9F69E91A4}">
    <text>The average gain of the interferer device against the satellite is 0dBi as there is no predominant direction of the main beam direction of the interferer device in relation to the position of the satellite. The interferers can be in fact aligned in all directions in space.</text>
  </threadedComment>
</ThreadedComments>
</file>

<file path=xl/threadedComments/threadedComment2.xml><?xml version="1.0" encoding="utf-8"?>
<ThreadedComments xmlns="http://schemas.microsoft.com/office/spreadsheetml/2018/threadedcomments" xmlns:x="http://schemas.openxmlformats.org/spreadsheetml/2006/main">
  <threadedComment ref="A29" dT="2020-07-13T09:55:47.89" personId="{E7410A55-739C-4257-B26C-D16C0320B306}" id="{05205F8C-5C2F-4865-93F3-8C221066102F}">
    <text>The average gain of the interferer device against the satellite is 0dBi as there is no predominant direction of the main beam direction of the interferer device in relation to the position of the satellite. The interferers can be in fact aligned in all directions in space.</text>
  </threadedComment>
</ThreadedComments>
</file>

<file path=xl/threadedComments/threadedComment3.xml><?xml version="1.0" encoding="utf-8"?>
<ThreadedComments xmlns="http://schemas.microsoft.com/office/spreadsheetml/2018/threadedcomments" xmlns:x="http://schemas.openxmlformats.org/spreadsheetml/2006/main">
  <threadedComment ref="A29" dT="2020-07-13T09:55:47.89" personId="{E7410A55-739C-4257-B26C-D16C0320B306}" id="{5C766D6A-9772-4760-9D5F-A7812AE5D5A6}">
    <text>The average gain of the interferer device against the satellite is 0dBi as there is no predominant direction of the main beam direction of the interferer device in relation to the position of the satellite. The interferers can be in fact aligned in all directions in space.</text>
  </threadedComment>
</ThreadedComments>
</file>

<file path=xl/threadedComments/threadedComment4.xml><?xml version="1.0" encoding="utf-8"?>
<ThreadedComments xmlns="http://schemas.microsoft.com/office/spreadsheetml/2018/threadedcomments" xmlns:x="http://schemas.openxmlformats.org/spreadsheetml/2006/main">
  <threadedComment ref="A28" dT="2020-07-13T09:55:47.89" personId="{E7410A55-739C-4257-B26C-D16C0320B306}" id="{CF629BF1-B7BC-4123-8E61-FDC9F69E91A4}">
    <text>The average gain of the interferer device against the satellite is 0dBi as there is no predominant direction of the main beam direction of the interferer device in relation to the position of the satellite. The interferers can be in fact aligned in all directions in space.</text>
  </threadedComment>
</ThreadedComments>
</file>

<file path=xl/threadedComments/threadedComment5.xml><?xml version="1.0" encoding="utf-8"?>
<ThreadedComments xmlns="http://schemas.microsoft.com/office/spreadsheetml/2018/threadedcomments" xmlns:x="http://schemas.openxmlformats.org/spreadsheetml/2006/main">
  <threadedComment ref="A28" dT="2020-07-13T09:55:47.89" personId="{E7410A55-739C-4257-B26C-D16C0320B306}" id="{05205F8C-5C2F-4866-93F3-8C221066102F}">
    <text>The average gain of the interferer device against the satellite is 0dBi as there is no predominant direction of the main beam direction of the interferer device in relation to the position of the satellite. The interferers can be in fact aligned in all directions in space.</text>
  </threadedComment>
</ThreadedComments>
</file>

<file path=xl/threadedComments/threadedComment6.xml><?xml version="1.0" encoding="utf-8"?>
<ThreadedComments xmlns="http://schemas.microsoft.com/office/spreadsheetml/2018/threadedcomments" xmlns:x="http://schemas.openxmlformats.org/spreadsheetml/2006/main">
  <threadedComment ref="A29" dT="2020-07-13T09:55:47.89" personId="{E7410A55-739C-4257-B26C-D16C0320B306}" id="{5C766D6A-9772-4761-9D5F-A7812AE5D5A6}">
    <text>The average gain of the interferer device against the satellite is 0dBi as there is no predominant direction of the main beam direction of the interferer device in relation to the position of the satellite. The interferers can be in fact aligned in all directions in space.</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 Id="rId4" Type="http://schemas.microsoft.com/office/2017/10/relationships/threadedComment" Target="../threadedComments/threadedComment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 Id="rId4" Type="http://schemas.microsoft.com/office/2017/10/relationships/threadedComment" Target="../threadedComments/threadedComment3.xml"/></Relationships>
</file>

<file path=xl/worksheets/_rels/sheet4.xml.rels><?xml version="1.0" encoding="UTF-8" standalone="yes"?>
<Relationships xmlns="http://schemas.openxmlformats.org/package/2006/relationships"><Relationship Id="rId3" Type="http://schemas.microsoft.com/office/2017/10/relationships/threadedComment" Target="../threadedComments/threadedComment4.xml"/><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5.xml.rels><?xml version="1.0" encoding="UTF-8" standalone="yes"?>
<Relationships xmlns="http://schemas.openxmlformats.org/package/2006/relationships"><Relationship Id="rId3" Type="http://schemas.microsoft.com/office/2017/10/relationships/threadedComment" Target="../threadedComments/threadedComment5.xml"/><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6.xml.rels><?xml version="1.0" encoding="UTF-8" standalone="yes"?>
<Relationships xmlns="http://schemas.openxmlformats.org/package/2006/relationships"><Relationship Id="rId3" Type="http://schemas.microsoft.com/office/2017/10/relationships/threadedComment" Target="../threadedComments/threadedComment6.xml"/><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7.xml.rels><?xml version="1.0" encoding="UTF-8" standalone="yes"?>
<Relationships xmlns="http://schemas.openxmlformats.org/package/2006/relationships"><Relationship Id="rId3" Type="http://schemas.openxmlformats.org/officeDocument/2006/relationships/queryTable" Target="../queryTables/queryTable2.xml"/><Relationship Id="rId2" Type="http://schemas.openxmlformats.org/officeDocument/2006/relationships/queryTable" Target="../queryTables/queryTable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87B9BB-EAA9-46FD-A246-CC9F50603FF9}">
  <sheetPr codeName="Tabelle10"/>
  <dimension ref="A1:P45"/>
  <sheetViews>
    <sheetView tabSelected="1" zoomScaleNormal="100" workbookViewId="0">
      <pane xSplit="2" topLeftCell="C1" activePane="topRight" state="frozen"/>
      <selection activeCell="B3" sqref="B3"/>
      <selection pane="topRight" activeCell="A34" sqref="A34"/>
    </sheetView>
  </sheetViews>
  <sheetFormatPr defaultColWidth="11.42578125" defaultRowHeight="12.75" x14ac:dyDescent="0.2"/>
  <cols>
    <col min="1" max="1" width="97.42578125" style="1" customWidth="1"/>
    <col min="2" max="2" width="10.28515625" style="1" customWidth="1"/>
    <col min="3" max="3" width="28.140625" style="1" bestFit="1" customWidth="1"/>
    <col min="4" max="4" width="43.85546875" style="1" bestFit="1" customWidth="1"/>
    <col min="5" max="16384" width="11.42578125" style="1"/>
  </cols>
  <sheetData>
    <row r="1" spans="1:4" x14ac:dyDescent="0.2">
      <c r="A1" s="125" t="s">
        <v>66</v>
      </c>
    </row>
    <row r="2" spans="1:4" x14ac:dyDescent="0.2">
      <c r="A2" s="126"/>
    </row>
    <row r="3" spans="1:4" ht="13.5" thickBot="1" x14ac:dyDescent="0.25">
      <c r="A3" s="8"/>
      <c r="B3" s="8"/>
      <c r="C3" s="8"/>
      <c r="D3" s="8"/>
    </row>
    <row r="4" spans="1:4" ht="13.5" customHeight="1" thickBot="1" x14ac:dyDescent="0.25">
      <c r="A4" s="2"/>
      <c r="C4" s="127" t="s">
        <v>29</v>
      </c>
      <c r="D4" s="128"/>
    </row>
    <row r="5" spans="1:4" ht="13.5" thickBot="1" x14ac:dyDescent="0.25">
      <c r="A5" s="79" t="s">
        <v>50</v>
      </c>
      <c r="B5" s="3"/>
      <c r="C5" s="21" t="s">
        <v>31</v>
      </c>
      <c r="D5" s="15" t="s">
        <v>28</v>
      </c>
    </row>
    <row r="6" spans="1:4" ht="13.5" thickBot="1" x14ac:dyDescent="0.25">
      <c r="A6" s="7" t="s">
        <v>11</v>
      </c>
      <c r="B6" s="9"/>
      <c r="C6" s="33" t="s">
        <v>12</v>
      </c>
      <c r="D6" s="24" t="s">
        <v>12</v>
      </c>
    </row>
    <row r="7" spans="1:4" x14ac:dyDescent="0.2">
      <c r="A7" s="38" t="s">
        <v>20</v>
      </c>
      <c r="B7" s="39" t="s">
        <v>0</v>
      </c>
      <c r="C7" s="39"/>
      <c r="D7" s="38"/>
    </row>
    <row r="8" spans="1:4" x14ac:dyDescent="0.2">
      <c r="A8" s="77" t="s">
        <v>21</v>
      </c>
      <c r="B8" s="77" t="s">
        <v>6</v>
      </c>
      <c r="C8" s="77">
        <v>119.125</v>
      </c>
      <c r="D8" s="77">
        <v>119.125</v>
      </c>
    </row>
    <row r="9" spans="1:4" x14ac:dyDescent="0.2">
      <c r="A9" s="34" t="s">
        <v>22</v>
      </c>
      <c r="B9" s="40" t="s">
        <v>7</v>
      </c>
      <c r="C9" s="41">
        <f t="shared" ref="C9:D9" si="0">2.99792458/C8/10</f>
        <v>2.5166208436516262E-3</v>
      </c>
      <c r="D9" s="75">
        <f t="shared" si="0"/>
        <v>2.5166208436516262E-3</v>
      </c>
    </row>
    <row r="10" spans="1:4" x14ac:dyDescent="0.2">
      <c r="A10" s="77" t="s">
        <v>32</v>
      </c>
      <c r="B10" s="77" t="s">
        <v>10</v>
      </c>
      <c r="C10" s="42">
        <v>200</v>
      </c>
      <c r="D10" s="42">
        <v>200</v>
      </c>
    </row>
    <row r="11" spans="1:4" x14ac:dyDescent="0.2">
      <c r="A11" s="77" t="s">
        <v>33</v>
      </c>
      <c r="B11" s="77" t="s">
        <v>4</v>
      </c>
      <c r="C11" s="42">
        <v>830</v>
      </c>
      <c r="D11" s="42">
        <v>800</v>
      </c>
    </row>
    <row r="12" spans="1:4" x14ac:dyDescent="0.2">
      <c r="A12" s="77" t="s">
        <v>34</v>
      </c>
      <c r="B12" s="77" t="s">
        <v>41</v>
      </c>
      <c r="C12" s="43">
        <v>53.3</v>
      </c>
      <c r="D12" s="43">
        <v>53</v>
      </c>
    </row>
    <row r="13" spans="1:4" x14ac:dyDescent="0.2">
      <c r="A13" s="34" t="s">
        <v>35</v>
      </c>
      <c r="B13" s="34" t="s">
        <v>41</v>
      </c>
      <c r="C13" s="36">
        <f>90-C12</f>
        <v>36.700000000000003</v>
      </c>
      <c r="D13" s="36">
        <f>90-D12</f>
        <v>37</v>
      </c>
    </row>
    <row r="14" spans="1:4" x14ac:dyDescent="0.2">
      <c r="A14" s="34" t="s">
        <v>36</v>
      </c>
      <c r="B14" s="34" t="s">
        <v>41</v>
      </c>
      <c r="C14" s="36">
        <f>(ASIN(SIN(C12*PI()/180)/(1+C11/6371)))*180/PI()+0.00000001</f>
        <v>45.182994227157891</v>
      </c>
      <c r="D14" s="36">
        <f t="shared" ref="D14" si="1">(ASIN(SIN(D12*PI()/180)/(1+D11/6371)))*180/PI()+0.00000001</f>
        <v>45.197449705097966</v>
      </c>
    </row>
    <row r="15" spans="1:4" x14ac:dyDescent="0.2">
      <c r="A15" s="34" t="s">
        <v>37</v>
      </c>
      <c r="B15" s="34" t="s">
        <v>4</v>
      </c>
      <c r="C15" s="37">
        <f>6371*SIN((ASIN(((6371+C11)/6371)*SIN(C14*PI()/180))*180/PI()-C14)*PI()/180)/SIN(C14*PI()/180)</f>
        <v>1268.1174814937638</v>
      </c>
      <c r="D15" s="37">
        <f>6371*SIN((D12-D14)*PI()/180)/SIN(D14*PI()/180)</f>
        <v>1218.9948882188396</v>
      </c>
    </row>
    <row r="16" spans="1:4" x14ac:dyDescent="0.2">
      <c r="A16" s="77" t="s">
        <v>38</v>
      </c>
      <c r="B16" s="77" t="s">
        <v>5</v>
      </c>
      <c r="C16" s="77">
        <v>55.5</v>
      </c>
      <c r="D16" s="77">
        <v>55</v>
      </c>
    </row>
    <row r="17" spans="1:16" x14ac:dyDescent="0.2">
      <c r="A17" s="77" t="s">
        <v>16</v>
      </c>
      <c r="B17" s="77" t="s">
        <v>15</v>
      </c>
      <c r="C17" s="42">
        <v>82</v>
      </c>
      <c r="D17" s="42">
        <v>82</v>
      </c>
    </row>
    <row r="18" spans="1:16" x14ac:dyDescent="0.2">
      <c r="A18" s="77" t="s">
        <v>39</v>
      </c>
      <c r="B18" s="77" t="s">
        <v>8</v>
      </c>
      <c r="C18" s="42">
        <v>-166</v>
      </c>
      <c r="D18" s="42">
        <v>-166</v>
      </c>
    </row>
    <row r="19" spans="1:16" x14ac:dyDescent="0.2">
      <c r="A19" s="35" t="s">
        <v>40</v>
      </c>
      <c r="B19" s="77" t="s">
        <v>2</v>
      </c>
      <c r="C19" s="77">
        <v>12</v>
      </c>
      <c r="D19" s="77">
        <v>12</v>
      </c>
    </row>
    <row r="20" spans="1:16" x14ac:dyDescent="0.2">
      <c r="A20" s="6"/>
      <c r="B20" s="14"/>
      <c r="C20" s="5"/>
      <c r="D20" s="5"/>
    </row>
    <row r="21" spans="1:16" x14ac:dyDescent="0.2">
      <c r="A21" s="25" t="s">
        <v>17</v>
      </c>
      <c r="B21" s="26"/>
      <c r="C21" s="26"/>
      <c r="D21" s="25"/>
    </row>
    <row r="22" spans="1:16" x14ac:dyDescent="0.2">
      <c r="A22" s="69" t="s">
        <v>24</v>
      </c>
      <c r="B22" s="69" t="s">
        <v>9</v>
      </c>
      <c r="C22" s="69">
        <v>0</v>
      </c>
      <c r="D22" s="69">
        <v>0</v>
      </c>
      <c r="E22" s="20"/>
      <c r="F22" s="23"/>
      <c r="G22" s="23"/>
      <c r="H22" s="23"/>
      <c r="I22" s="23"/>
      <c r="J22" s="23"/>
      <c r="K22" s="23"/>
      <c r="L22" s="23"/>
      <c r="M22" s="23"/>
      <c r="N22" s="23"/>
      <c r="O22" s="23"/>
      <c r="P22" s="23"/>
    </row>
    <row r="23" spans="1:16" x14ac:dyDescent="0.2">
      <c r="A23" s="69" t="s">
        <v>43</v>
      </c>
      <c r="B23" s="69" t="s">
        <v>2</v>
      </c>
      <c r="C23" s="69">
        <v>0</v>
      </c>
      <c r="D23" s="69">
        <v>0</v>
      </c>
    </row>
    <row r="24" spans="1:16" x14ac:dyDescent="0.2">
      <c r="A24" s="25" t="s">
        <v>25</v>
      </c>
      <c r="B24" s="25" t="s">
        <v>9</v>
      </c>
      <c r="C24" s="25">
        <f t="shared" ref="C24:D24" si="2">C22-C23+C29</f>
        <v>0</v>
      </c>
      <c r="D24" s="25">
        <f t="shared" si="2"/>
        <v>0</v>
      </c>
    </row>
    <row r="25" spans="1:16" x14ac:dyDescent="0.2">
      <c r="A25" s="69" t="s">
        <v>18</v>
      </c>
      <c r="B25" s="69" t="s">
        <v>6</v>
      </c>
      <c r="C25" s="69">
        <v>1</v>
      </c>
      <c r="D25" s="69">
        <v>1</v>
      </c>
    </row>
    <row r="26" spans="1:16" x14ac:dyDescent="0.2">
      <c r="A26" s="25" t="s">
        <v>26</v>
      </c>
      <c r="B26" s="26" t="s">
        <v>1</v>
      </c>
      <c r="C26" s="27">
        <f t="shared" ref="C26:D26" si="3">C24-10*LOG(C25*1000)</f>
        <v>-30</v>
      </c>
      <c r="D26" s="70">
        <f t="shared" si="3"/>
        <v>-30</v>
      </c>
    </row>
    <row r="27" spans="1:16" x14ac:dyDescent="0.2">
      <c r="A27" s="25" t="s">
        <v>26</v>
      </c>
      <c r="B27" s="26" t="s">
        <v>3</v>
      </c>
      <c r="C27" s="27">
        <f t="shared" ref="C27:D27" si="4">C26-30</f>
        <v>-60</v>
      </c>
      <c r="D27" s="70">
        <f t="shared" si="4"/>
        <v>-60</v>
      </c>
    </row>
    <row r="28" spans="1:16" x14ac:dyDescent="0.2">
      <c r="A28" s="69" t="s">
        <v>14</v>
      </c>
      <c r="B28" s="69" t="s">
        <v>2</v>
      </c>
      <c r="C28" s="108">
        <v>-10</v>
      </c>
      <c r="D28" s="108">
        <v>-10</v>
      </c>
      <c r="E28" s="20"/>
      <c r="F28" s="23"/>
      <c r="G28" s="23"/>
      <c r="H28" s="23"/>
      <c r="I28" s="23"/>
      <c r="J28" s="23"/>
      <c r="K28" s="23"/>
      <c r="L28" s="23"/>
      <c r="M28" s="23"/>
      <c r="N28" s="23"/>
      <c r="O28" s="23"/>
    </row>
    <row r="29" spans="1:16" x14ac:dyDescent="0.2">
      <c r="A29" s="69" t="s">
        <v>53</v>
      </c>
      <c r="B29" s="69" t="s">
        <v>5</v>
      </c>
      <c r="C29" s="69">
        <v>0</v>
      </c>
      <c r="D29" s="69">
        <v>0</v>
      </c>
    </row>
    <row r="30" spans="1:16" x14ac:dyDescent="0.2">
      <c r="A30" s="4"/>
      <c r="B30" s="4"/>
      <c r="C30" s="10"/>
      <c r="D30" s="16"/>
    </row>
    <row r="31" spans="1:16" x14ac:dyDescent="0.2">
      <c r="A31" s="72" t="s">
        <v>19</v>
      </c>
      <c r="B31" s="28" t="s">
        <v>2</v>
      </c>
      <c r="C31" s="44">
        <f>20*LOG10(4*PI()*C15*1000/C9)</f>
        <v>196.03103128498418</v>
      </c>
      <c r="D31" s="44">
        <f>20*LOG10(4*PI()*D15*1000/D9)</f>
        <v>195.68787918350347</v>
      </c>
    </row>
    <row r="32" spans="1:16" x14ac:dyDescent="0.2">
      <c r="A32" s="72" t="s">
        <v>27</v>
      </c>
      <c r="B32" s="72" t="s">
        <v>3</v>
      </c>
      <c r="C32" s="73">
        <f t="shared" ref="C32:D32" si="5">C27-C31+C28</f>
        <v>-266.03103128498418</v>
      </c>
      <c r="D32" s="73">
        <f t="shared" si="5"/>
        <v>-265.68787918350347</v>
      </c>
    </row>
    <row r="33" spans="1:8" x14ac:dyDescent="0.2">
      <c r="A33" s="59" t="s">
        <v>52</v>
      </c>
      <c r="B33" s="74" t="s">
        <v>2</v>
      </c>
      <c r="C33" s="74">
        <v>3.2</v>
      </c>
      <c r="D33" s="74">
        <v>3.2</v>
      </c>
      <c r="H33" s="109"/>
    </row>
    <row r="34" spans="1:8" x14ac:dyDescent="0.2">
      <c r="A34" s="29" t="s">
        <v>76</v>
      </c>
      <c r="B34" s="74" t="s">
        <v>2</v>
      </c>
      <c r="C34" s="95">
        <f>VLOOKUP(C13,'Indoor outdoor attenuation'!data_1,10)</f>
        <v>21.209126178592292</v>
      </c>
      <c r="D34" s="95">
        <f>VLOOKUP(D13,'Indoor outdoor attenuation'!data_1,10)</f>
        <v>21.083046240102831</v>
      </c>
      <c r="F34" s="110"/>
      <c r="G34" s="111"/>
      <c r="H34" s="109"/>
    </row>
    <row r="35" spans="1:8" x14ac:dyDescent="0.2">
      <c r="A35" s="72" t="s">
        <v>23</v>
      </c>
      <c r="B35" s="72" t="s">
        <v>3</v>
      </c>
      <c r="C35" s="45">
        <f>C32+C16-C33-C34</f>
        <v>-234.94015746357647</v>
      </c>
      <c r="D35" s="45">
        <f>D32+D16-D33-D34</f>
        <v>-234.97092542360627</v>
      </c>
      <c r="G35" s="111"/>
      <c r="H35" s="109"/>
    </row>
    <row r="36" spans="1:8" x14ac:dyDescent="0.2">
      <c r="A36" s="30" t="s">
        <v>30</v>
      </c>
      <c r="B36" s="28" t="s">
        <v>8</v>
      </c>
      <c r="C36" s="45">
        <f t="shared" ref="C36:D36" si="6">C35+10*LOG10(C10)</f>
        <v>-211.92985750693666</v>
      </c>
      <c r="D36" s="45">
        <f t="shared" si="6"/>
        <v>-211.96062546696646</v>
      </c>
    </row>
    <row r="37" spans="1:8" x14ac:dyDescent="0.2">
      <c r="A37" s="60" t="s">
        <v>63</v>
      </c>
      <c r="B37" s="60" t="s">
        <v>51</v>
      </c>
      <c r="C37" s="45">
        <v>1250</v>
      </c>
      <c r="D37" s="45">
        <v>1250</v>
      </c>
    </row>
    <row r="38" spans="1:8" x14ac:dyDescent="0.2">
      <c r="A38" s="60" t="s">
        <v>64</v>
      </c>
      <c r="B38" s="60"/>
      <c r="C38" s="100">
        <f>ROUNDUP(C37*C17,0)</f>
        <v>102500</v>
      </c>
      <c r="D38" s="100">
        <f>ROUNDUP(D37*D17,0)</f>
        <v>102500</v>
      </c>
      <c r="E38" s="12"/>
    </row>
    <row r="39" spans="1:8" ht="13.5" thickBot="1" x14ac:dyDescent="0.25">
      <c r="A39" s="31" t="s">
        <v>42</v>
      </c>
      <c r="B39" s="32" t="s">
        <v>8</v>
      </c>
      <c r="C39" s="46">
        <f>C36+10*LOG10(C38)</f>
        <v>-161.82261885301892</v>
      </c>
      <c r="D39" s="46">
        <f>D36+10*LOG10(D38)</f>
        <v>-161.85338681304873</v>
      </c>
    </row>
    <row r="40" spans="1:8" ht="13.5" thickBot="1" x14ac:dyDescent="0.25">
      <c r="A40" s="18" t="s">
        <v>13</v>
      </c>
      <c r="B40" s="18" t="s">
        <v>2</v>
      </c>
      <c r="C40" s="47">
        <f>C18-C19-C39</f>
        <v>-16.177381146981077</v>
      </c>
      <c r="D40" s="47">
        <f>D18-D19-D39</f>
        <v>-16.146613186951271</v>
      </c>
    </row>
    <row r="42" spans="1:8" x14ac:dyDescent="0.2">
      <c r="A42" s="31" t="s">
        <v>72</v>
      </c>
      <c r="B42" s="32" t="s">
        <v>8</v>
      </c>
      <c r="C42" s="46">
        <f>+C39</f>
        <v>-161.82261885301892</v>
      </c>
      <c r="D42" s="46">
        <f>+D39</f>
        <v>-161.85338681304873</v>
      </c>
    </row>
    <row r="43" spans="1:8" x14ac:dyDescent="0.2">
      <c r="A43" s="31" t="s">
        <v>73</v>
      </c>
      <c r="B43" s="32" t="s">
        <v>8</v>
      </c>
      <c r="C43" s="46">
        <f>'in-band for Handheld'!C38</f>
        <v>-158.82261885301892</v>
      </c>
      <c r="D43" s="46">
        <f>'in-band for Handheld'!D38</f>
        <v>-158.85338681304873</v>
      </c>
    </row>
    <row r="44" spans="1:8" ht="13.5" thickBot="1" x14ac:dyDescent="0.25">
      <c r="A44" s="121" t="s">
        <v>74</v>
      </c>
      <c r="B44" s="122" t="s">
        <v>8</v>
      </c>
      <c r="C44" s="123">
        <f>10*LOG(10^(C42/10)+10^(C43/10))</f>
        <v>-157.0582702286541</v>
      </c>
      <c r="D44" s="123">
        <f>10*LOG(10^(D42/10)+10^(D43/10))</f>
        <v>-157.0890381886839</v>
      </c>
    </row>
    <row r="45" spans="1:8" ht="13.5" thickBot="1" x14ac:dyDescent="0.25">
      <c r="A45" s="79" t="s">
        <v>75</v>
      </c>
      <c r="B45" s="79" t="s">
        <v>2</v>
      </c>
      <c r="C45" s="124">
        <f>C18-C19-C44</f>
        <v>-20.941729771345905</v>
      </c>
      <c r="D45" s="124">
        <f>D18-D19-D44</f>
        <v>-20.910961811316099</v>
      </c>
    </row>
  </sheetData>
  <mergeCells count="2">
    <mergeCell ref="A1:A2"/>
    <mergeCell ref="C4:D4"/>
  </mergeCells>
  <pageMargins left="0.78740157499999996" right="0.78740157499999996" top="0.984251969" bottom="0.984251969" header="0.5" footer="0.5"/>
  <pageSetup paperSize="9" orientation="portrait" verticalDpi="1200"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3"/>
  <dimension ref="A1:P45"/>
  <sheetViews>
    <sheetView topLeftCell="A14" zoomScaleNormal="100" workbookViewId="0">
      <pane xSplit="2" topLeftCell="C1" activePane="topRight" state="frozen"/>
      <selection activeCell="B3" sqref="B3"/>
      <selection pane="topRight" activeCell="C28" sqref="C28"/>
    </sheetView>
  </sheetViews>
  <sheetFormatPr defaultColWidth="11.42578125" defaultRowHeight="12.75" x14ac:dyDescent="0.2"/>
  <cols>
    <col min="1" max="1" width="97.42578125" style="1" customWidth="1"/>
    <col min="2" max="2" width="10.28515625" style="1" customWidth="1"/>
    <col min="3" max="3" width="28.140625" style="1" bestFit="1" customWidth="1"/>
    <col min="4" max="4" width="43.85546875" style="1" bestFit="1" customWidth="1"/>
    <col min="5" max="16384" width="11.42578125" style="1"/>
  </cols>
  <sheetData>
    <row r="1" spans="1:4" x14ac:dyDescent="0.2">
      <c r="A1" s="125" t="s">
        <v>66</v>
      </c>
    </row>
    <row r="2" spans="1:4" x14ac:dyDescent="0.2">
      <c r="A2" s="126"/>
    </row>
    <row r="3" spans="1:4" ht="13.5" thickBot="1" x14ac:dyDescent="0.25">
      <c r="A3" s="20"/>
    </row>
    <row r="4" spans="1:4" ht="13.5" customHeight="1" thickBot="1" x14ac:dyDescent="0.25">
      <c r="A4" s="2"/>
      <c r="C4" s="127" t="s">
        <v>29</v>
      </c>
      <c r="D4" s="128"/>
    </row>
    <row r="5" spans="1:4" ht="13.5" thickBot="1" x14ac:dyDescent="0.25">
      <c r="A5" s="79" t="s">
        <v>50</v>
      </c>
      <c r="B5" s="3"/>
      <c r="C5" s="21" t="s">
        <v>31</v>
      </c>
      <c r="D5" s="15" t="s">
        <v>28</v>
      </c>
    </row>
    <row r="6" spans="1:4" ht="13.5" thickBot="1" x14ac:dyDescent="0.25">
      <c r="A6" s="7" t="s">
        <v>11</v>
      </c>
      <c r="B6" s="9"/>
      <c r="C6" s="33" t="s">
        <v>12</v>
      </c>
      <c r="D6" s="24" t="s">
        <v>12</v>
      </c>
    </row>
    <row r="7" spans="1:4" x14ac:dyDescent="0.2">
      <c r="A7" s="38" t="s">
        <v>20</v>
      </c>
      <c r="B7" s="39" t="s">
        <v>0</v>
      </c>
      <c r="C7" s="39"/>
      <c r="D7" s="38"/>
    </row>
    <row r="8" spans="1:4" x14ac:dyDescent="0.2">
      <c r="A8" s="77" t="s">
        <v>21</v>
      </c>
      <c r="B8" s="77" t="s">
        <v>6</v>
      </c>
      <c r="C8" s="77">
        <v>119.125</v>
      </c>
      <c r="D8" s="77">
        <v>119.125</v>
      </c>
    </row>
    <row r="9" spans="1:4" x14ac:dyDescent="0.2">
      <c r="A9" s="34" t="s">
        <v>22</v>
      </c>
      <c r="B9" s="40" t="s">
        <v>7</v>
      </c>
      <c r="C9" s="41">
        <f t="shared" ref="C9:D9" si="0">2.99792458/C8/10</f>
        <v>2.5166208436516262E-3</v>
      </c>
      <c r="D9" s="75">
        <f t="shared" si="0"/>
        <v>2.5166208436516262E-3</v>
      </c>
    </row>
    <row r="10" spans="1:4" x14ac:dyDescent="0.2">
      <c r="A10" s="77" t="s">
        <v>32</v>
      </c>
      <c r="B10" s="77" t="s">
        <v>10</v>
      </c>
      <c r="C10" s="42">
        <v>200</v>
      </c>
      <c r="D10" s="42">
        <v>200</v>
      </c>
    </row>
    <row r="11" spans="1:4" x14ac:dyDescent="0.2">
      <c r="A11" s="77" t="s">
        <v>33</v>
      </c>
      <c r="B11" s="77" t="s">
        <v>4</v>
      </c>
      <c r="C11" s="42">
        <v>830</v>
      </c>
      <c r="D11" s="42">
        <v>800</v>
      </c>
    </row>
    <row r="12" spans="1:4" x14ac:dyDescent="0.2">
      <c r="A12" s="77" t="s">
        <v>34</v>
      </c>
      <c r="B12" s="77" t="s">
        <v>41</v>
      </c>
      <c r="C12" s="43">
        <v>53.3</v>
      </c>
      <c r="D12" s="43">
        <v>53</v>
      </c>
    </row>
    <row r="13" spans="1:4" x14ac:dyDescent="0.2">
      <c r="A13" s="34" t="s">
        <v>35</v>
      </c>
      <c r="B13" s="34" t="s">
        <v>41</v>
      </c>
      <c r="C13" s="36">
        <f>90-C12</f>
        <v>36.700000000000003</v>
      </c>
      <c r="D13" s="36">
        <f>90-D12</f>
        <v>37</v>
      </c>
    </row>
    <row r="14" spans="1:4" x14ac:dyDescent="0.2">
      <c r="A14" s="34" t="s">
        <v>36</v>
      </c>
      <c r="B14" s="34" t="s">
        <v>41</v>
      </c>
      <c r="C14" s="36">
        <f>(ASIN(SIN(C12*PI()/180)/(1+C11/6371)))*180/PI()+0.00000001</f>
        <v>45.182994227157891</v>
      </c>
      <c r="D14" s="36">
        <f t="shared" ref="D14" si="1">(ASIN(SIN(D12*PI()/180)/(1+D11/6371)))*180/PI()+0.00000001</f>
        <v>45.197449705097966</v>
      </c>
    </row>
    <row r="15" spans="1:4" x14ac:dyDescent="0.2">
      <c r="A15" s="34" t="s">
        <v>37</v>
      </c>
      <c r="B15" s="34" t="s">
        <v>4</v>
      </c>
      <c r="C15" s="37">
        <f>6371*SIN((ASIN(((6371+C11)/6371)*SIN(C14*PI()/180))*180/PI()-C14)*PI()/180)/SIN(C14*PI()/180)</f>
        <v>1268.1174814937638</v>
      </c>
      <c r="D15" s="37">
        <f>6371*SIN((D12-D14)*PI()/180)/SIN(D14*PI()/180)</f>
        <v>1218.9948882188396</v>
      </c>
    </row>
    <row r="16" spans="1:4" x14ac:dyDescent="0.2">
      <c r="A16" s="77" t="s">
        <v>38</v>
      </c>
      <c r="B16" s="77" t="s">
        <v>5</v>
      </c>
      <c r="C16" s="77">
        <v>55.5</v>
      </c>
      <c r="D16" s="77">
        <v>55</v>
      </c>
    </row>
    <row r="17" spans="1:16" x14ac:dyDescent="0.2">
      <c r="A17" s="77" t="s">
        <v>16</v>
      </c>
      <c r="B17" s="77" t="s">
        <v>15</v>
      </c>
      <c r="C17" s="42">
        <v>82</v>
      </c>
      <c r="D17" s="42">
        <v>82</v>
      </c>
    </row>
    <row r="18" spans="1:16" x14ac:dyDescent="0.2">
      <c r="A18" s="77" t="s">
        <v>39</v>
      </c>
      <c r="B18" s="77" t="s">
        <v>8</v>
      </c>
      <c r="C18" s="42">
        <v>-166</v>
      </c>
      <c r="D18" s="42">
        <v>-166</v>
      </c>
    </row>
    <row r="19" spans="1:16" x14ac:dyDescent="0.2">
      <c r="A19" s="35" t="s">
        <v>40</v>
      </c>
      <c r="B19" s="77" t="s">
        <v>2</v>
      </c>
      <c r="C19" s="77">
        <v>12</v>
      </c>
      <c r="D19" s="77">
        <v>12</v>
      </c>
    </row>
    <row r="20" spans="1:16" x14ac:dyDescent="0.2">
      <c r="A20" s="6"/>
      <c r="B20" s="14"/>
      <c r="C20" s="5"/>
      <c r="D20" s="5"/>
    </row>
    <row r="21" spans="1:16" x14ac:dyDescent="0.2">
      <c r="A21" s="25" t="s">
        <v>17</v>
      </c>
      <c r="B21" s="26"/>
      <c r="C21" s="26"/>
      <c r="D21" s="25"/>
    </row>
    <row r="22" spans="1:16" x14ac:dyDescent="0.2">
      <c r="A22" s="69" t="s">
        <v>24</v>
      </c>
      <c r="B22" s="69" t="s">
        <v>9</v>
      </c>
      <c r="C22" s="69">
        <v>0</v>
      </c>
      <c r="D22" s="69">
        <v>0</v>
      </c>
      <c r="E22" s="20"/>
      <c r="F22" s="23"/>
      <c r="G22" s="23"/>
      <c r="H22" s="23"/>
      <c r="I22" s="23"/>
      <c r="J22" s="23"/>
      <c r="K22" s="23"/>
      <c r="L22" s="23"/>
      <c r="M22" s="23"/>
      <c r="N22" s="23"/>
      <c r="O22" s="23"/>
      <c r="P22" s="23"/>
    </row>
    <row r="23" spans="1:16" x14ac:dyDescent="0.2">
      <c r="A23" s="69" t="s">
        <v>43</v>
      </c>
      <c r="B23" s="69" t="s">
        <v>2</v>
      </c>
      <c r="C23" s="69">
        <v>20</v>
      </c>
      <c r="D23" s="69">
        <v>20</v>
      </c>
    </row>
    <row r="24" spans="1:16" x14ac:dyDescent="0.2">
      <c r="A24" s="25" t="s">
        <v>25</v>
      </c>
      <c r="B24" s="25" t="s">
        <v>9</v>
      </c>
      <c r="C24" s="25">
        <f t="shared" ref="C24:D24" si="2">C22-C23+C29</f>
        <v>-20</v>
      </c>
      <c r="D24" s="25">
        <f t="shared" si="2"/>
        <v>-20</v>
      </c>
    </row>
    <row r="25" spans="1:16" x14ac:dyDescent="0.2">
      <c r="A25" s="69" t="s">
        <v>18</v>
      </c>
      <c r="B25" s="69" t="s">
        <v>6</v>
      </c>
      <c r="C25" s="69">
        <v>1</v>
      </c>
      <c r="D25" s="69">
        <v>1</v>
      </c>
    </row>
    <row r="26" spans="1:16" x14ac:dyDescent="0.2">
      <c r="A26" s="25" t="s">
        <v>26</v>
      </c>
      <c r="B26" s="26" t="s">
        <v>1</v>
      </c>
      <c r="C26" s="27">
        <f t="shared" ref="C26:D26" si="3">C24-10*LOG(C25*1000)</f>
        <v>-50</v>
      </c>
      <c r="D26" s="70">
        <f t="shared" si="3"/>
        <v>-50</v>
      </c>
    </row>
    <row r="27" spans="1:16" x14ac:dyDescent="0.2">
      <c r="A27" s="25" t="s">
        <v>26</v>
      </c>
      <c r="B27" s="26" t="s">
        <v>3</v>
      </c>
      <c r="C27" s="27">
        <f t="shared" ref="C27:D27" si="4">C26-30</f>
        <v>-80</v>
      </c>
      <c r="D27" s="70">
        <f t="shared" si="4"/>
        <v>-80</v>
      </c>
    </row>
    <row r="28" spans="1:16" x14ac:dyDescent="0.2">
      <c r="A28" s="69" t="s">
        <v>14</v>
      </c>
      <c r="B28" s="69" t="s">
        <v>2</v>
      </c>
      <c r="C28" s="108">
        <v>-10</v>
      </c>
      <c r="D28" s="108">
        <v>-10</v>
      </c>
      <c r="E28" s="20"/>
      <c r="F28" s="23"/>
      <c r="G28" s="23"/>
      <c r="H28" s="23"/>
      <c r="I28" s="23"/>
      <c r="J28" s="23"/>
      <c r="K28" s="23"/>
      <c r="L28" s="23"/>
      <c r="M28" s="23"/>
      <c r="N28" s="23"/>
      <c r="O28" s="23"/>
    </row>
    <row r="29" spans="1:16" x14ac:dyDescent="0.2">
      <c r="A29" s="69" t="s">
        <v>53</v>
      </c>
      <c r="B29" s="69" t="s">
        <v>5</v>
      </c>
      <c r="C29" s="69">
        <v>0</v>
      </c>
      <c r="D29" s="69">
        <v>0</v>
      </c>
    </row>
    <row r="30" spans="1:16" x14ac:dyDescent="0.2">
      <c r="A30" s="4"/>
      <c r="B30" s="4"/>
      <c r="C30" s="10"/>
      <c r="D30" s="16"/>
    </row>
    <row r="31" spans="1:16" x14ac:dyDescent="0.2">
      <c r="A31" s="72" t="s">
        <v>19</v>
      </c>
      <c r="B31" s="28" t="s">
        <v>2</v>
      </c>
      <c r="C31" s="44">
        <f>20*LOG10(4*PI()*C15*1000/C9)</f>
        <v>196.03103128498418</v>
      </c>
      <c r="D31" s="44">
        <f>20*LOG10(4*PI()*D15*1000/D9)</f>
        <v>195.68787918350347</v>
      </c>
    </row>
    <row r="32" spans="1:16" x14ac:dyDescent="0.2">
      <c r="A32" s="72" t="s">
        <v>27</v>
      </c>
      <c r="B32" s="72" t="s">
        <v>3</v>
      </c>
      <c r="C32" s="73">
        <f t="shared" ref="C32:D32" si="5">C27-C31+C28</f>
        <v>-286.03103128498418</v>
      </c>
      <c r="D32" s="73">
        <f t="shared" si="5"/>
        <v>-285.68787918350347</v>
      </c>
    </row>
    <row r="33" spans="1:5" x14ac:dyDescent="0.2">
      <c r="A33" s="59" t="s">
        <v>52</v>
      </c>
      <c r="B33" s="74" t="s">
        <v>2</v>
      </c>
      <c r="C33" s="74">
        <v>3.2</v>
      </c>
      <c r="D33" s="74">
        <v>3.2</v>
      </c>
    </row>
    <row r="34" spans="1:5" x14ac:dyDescent="0.2">
      <c r="A34" s="29" t="s">
        <v>76</v>
      </c>
      <c r="B34" s="74" t="s">
        <v>2</v>
      </c>
      <c r="C34" s="95">
        <f>VLOOKUP(C13,'Indoor outdoor attenuation'!data_1,10)</f>
        <v>21.209126178592292</v>
      </c>
      <c r="D34" s="95">
        <f>VLOOKUP(D13,'Indoor outdoor attenuation'!data_1,10)</f>
        <v>21.083046240102831</v>
      </c>
    </row>
    <row r="35" spans="1:5" x14ac:dyDescent="0.2">
      <c r="A35" s="72" t="s">
        <v>23</v>
      </c>
      <c r="B35" s="72" t="s">
        <v>3</v>
      </c>
      <c r="C35" s="45">
        <f>C32+C16-C33-C34</f>
        <v>-254.94015746357647</v>
      </c>
      <c r="D35" s="45">
        <f>D32+D16-D33-D34</f>
        <v>-254.97092542360627</v>
      </c>
    </row>
    <row r="36" spans="1:5" x14ac:dyDescent="0.2">
      <c r="A36" s="30" t="s">
        <v>30</v>
      </c>
      <c r="B36" s="28" t="s">
        <v>8</v>
      </c>
      <c r="C36" s="45">
        <f t="shared" ref="C36:D36" si="6">C35+10*LOG10(C10)</f>
        <v>-231.92985750693666</v>
      </c>
      <c r="D36" s="45">
        <f t="shared" si="6"/>
        <v>-231.96062546696646</v>
      </c>
    </row>
    <row r="37" spans="1:5" x14ac:dyDescent="0.2">
      <c r="A37" s="60" t="s">
        <v>63</v>
      </c>
      <c r="B37" s="60" t="s">
        <v>51</v>
      </c>
      <c r="C37" s="45">
        <v>1250</v>
      </c>
      <c r="D37" s="45">
        <v>1250</v>
      </c>
    </row>
    <row r="38" spans="1:5" x14ac:dyDescent="0.2">
      <c r="A38" s="60" t="s">
        <v>64</v>
      </c>
      <c r="B38" s="60"/>
      <c r="C38" s="100">
        <f>ROUNDUP(C37*C17,0)</f>
        <v>102500</v>
      </c>
      <c r="D38" s="100">
        <f>ROUNDUP(D37*D17,0)</f>
        <v>102500</v>
      </c>
      <c r="E38" s="12"/>
    </row>
    <row r="39" spans="1:5" ht="13.5" thickBot="1" x14ac:dyDescent="0.25">
      <c r="A39" s="31" t="s">
        <v>42</v>
      </c>
      <c r="B39" s="32" t="s">
        <v>8</v>
      </c>
      <c r="C39" s="46">
        <f>C36+10*LOG10(C38)</f>
        <v>-181.82261885301892</v>
      </c>
      <c r="D39" s="46">
        <f>D36+10*LOG10(D38)</f>
        <v>-181.85338681304873</v>
      </c>
    </row>
    <row r="40" spans="1:5" ht="13.5" thickBot="1" x14ac:dyDescent="0.25">
      <c r="A40" s="18" t="s">
        <v>13</v>
      </c>
      <c r="B40" s="18" t="s">
        <v>2</v>
      </c>
      <c r="C40" s="47">
        <f>C18-C19-C39</f>
        <v>3.8226188530189233</v>
      </c>
      <c r="D40" s="47">
        <f>D18-D19-D39</f>
        <v>3.8533868130487292</v>
      </c>
    </row>
    <row r="42" spans="1:5" x14ac:dyDescent="0.2">
      <c r="A42" s="31" t="s">
        <v>72</v>
      </c>
      <c r="B42" s="32" t="s">
        <v>8</v>
      </c>
      <c r="C42" s="46">
        <f>+C39</f>
        <v>-181.82261885301892</v>
      </c>
      <c r="D42" s="46">
        <f>+D39</f>
        <v>-181.85338681304873</v>
      </c>
    </row>
    <row r="43" spans="1:5" x14ac:dyDescent="0.2">
      <c r="A43" s="31" t="s">
        <v>73</v>
      </c>
      <c r="B43" s="32" t="s">
        <v>8</v>
      </c>
      <c r="C43" s="46">
        <f>'adjacent for handheld'!C38</f>
        <v>-178.82261885301892</v>
      </c>
      <c r="D43" s="46">
        <f>'adjacent for handheld'!D38</f>
        <v>-178.85338681304873</v>
      </c>
    </row>
    <row r="44" spans="1:5" ht="13.5" thickBot="1" x14ac:dyDescent="0.25">
      <c r="A44" s="121" t="s">
        <v>74</v>
      </c>
      <c r="B44" s="122" t="s">
        <v>8</v>
      </c>
      <c r="C44" s="123">
        <f>10*LOG(10^(C42/10)+10^(C43/10))</f>
        <v>-177.0582702286541</v>
      </c>
      <c r="D44" s="123">
        <f>10*LOG(10^(D42/10)+10^(D43/10))</f>
        <v>-177.0890381886839</v>
      </c>
    </row>
    <row r="45" spans="1:5" ht="13.5" thickBot="1" x14ac:dyDescent="0.25">
      <c r="A45" s="79" t="s">
        <v>75</v>
      </c>
      <c r="B45" s="79" t="s">
        <v>2</v>
      </c>
      <c r="C45" s="124">
        <f>C18-C19-C44</f>
        <v>-0.94172977134590496</v>
      </c>
      <c r="D45" s="124">
        <f>D18-D19-D44</f>
        <v>-0.9109618113160991</v>
      </c>
    </row>
  </sheetData>
  <mergeCells count="2">
    <mergeCell ref="A1:A2"/>
    <mergeCell ref="C4:D4"/>
  </mergeCells>
  <pageMargins left="0.78740157499999996" right="0.78740157499999996" top="0.984251969" bottom="0.984251969" header="0.5" footer="0.5"/>
  <pageSetup paperSize="9" orientation="portrait" verticalDpi="1200" r:id="rId1"/>
  <headerFooter alignWithMargins="0"/>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5"/>
  <dimension ref="A1:G45"/>
  <sheetViews>
    <sheetView topLeftCell="A15" zoomScaleNormal="100" workbookViewId="0">
      <pane xSplit="2" topLeftCell="C1" activePane="topRight" state="frozen"/>
      <selection pane="topRight" activeCell="A28" sqref="A28"/>
    </sheetView>
  </sheetViews>
  <sheetFormatPr defaultColWidth="9.140625" defaultRowHeight="12.75" x14ac:dyDescent="0.2"/>
  <cols>
    <col min="1" max="1" width="106.7109375" customWidth="1"/>
    <col min="3" max="3" width="21.28515625" style="1" customWidth="1"/>
    <col min="4" max="4" width="42.7109375" style="1" customWidth="1"/>
    <col min="5" max="5" width="18.140625" customWidth="1"/>
    <col min="6" max="6" width="20.5703125" customWidth="1"/>
  </cols>
  <sheetData>
    <row r="1" spans="1:6" x14ac:dyDescent="0.2">
      <c r="A1" s="125" t="s">
        <v>67</v>
      </c>
      <c r="B1" s="1"/>
    </row>
    <row r="2" spans="1:6" ht="13.5" customHeight="1" thickBot="1" x14ac:dyDescent="0.25">
      <c r="A2" s="131"/>
      <c r="B2" s="1"/>
      <c r="C2"/>
      <c r="D2"/>
    </row>
    <row r="3" spans="1:6" ht="13.5" customHeight="1" thickBot="1" x14ac:dyDescent="0.25">
      <c r="A3" s="83"/>
      <c r="B3" s="1"/>
      <c r="C3" s="127" t="s">
        <v>44</v>
      </c>
      <c r="D3" s="132"/>
      <c r="E3" s="132"/>
      <c r="F3" s="133"/>
    </row>
    <row r="4" spans="1:6" ht="13.5" customHeight="1" thickBot="1" x14ac:dyDescent="0.25">
      <c r="A4" s="1"/>
      <c r="B4" s="1"/>
      <c r="C4" s="127" t="s">
        <v>49</v>
      </c>
      <c r="D4" s="128"/>
      <c r="E4" s="129" t="s">
        <v>45</v>
      </c>
      <c r="F4" s="130"/>
    </row>
    <row r="5" spans="1:6" ht="13.5" thickBot="1" x14ac:dyDescent="0.25">
      <c r="A5" s="84" t="s">
        <v>50</v>
      </c>
      <c r="B5" s="80"/>
      <c r="C5" s="85" t="s">
        <v>31</v>
      </c>
      <c r="D5" s="82" t="s">
        <v>28</v>
      </c>
      <c r="E5" s="86" t="s">
        <v>47</v>
      </c>
      <c r="F5" s="101" t="s">
        <v>48</v>
      </c>
    </row>
    <row r="6" spans="1:6" ht="13.5" thickBot="1" x14ac:dyDescent="0.25">
      <c r="A6" s="19" t="s">
        <v>11</v>
      </c>
      <c r="B6" s="81"/>
      <c r="C6" s="18" t="s">
        <v>12</v>
      </c>
      <c r="D6" s="17" t="s">
        <v>12</v>
      </c>
      <c r="E6" s="87" t="s">
        <v>46</v>
      </c>
      <c r="F6" s="92" t="s">
        <v>46</v>
      </c>
    </row>
    <row r="7" spans="1:6" x14ac:dyDescent="0.2">
      <c r="A7" s="38" t="s">
        <v>20</v>
      </c>
      <c r="B7" s="54" t="s">
        <v>0</v>
      </c>
      <c r="C7" s="39"/>
      <c r="D7" s="38"/>
      <c r="E7" s="38"/>
      <c r="F7" s="38"/>
    </row>
    <row r="8" spans="1:6" x14ac:dyDescent="0.2">
      <c r="A8" s="77" t="s">
        <v>21</v>
      </c>
      <c r="B8" s="78" t="s">
        <v>6</v>
      </c>
      <c r="C8" s="77">
        <v>115.125</v>
      </c>
      <c r="D8" s="77">
        <v>115.125</v>
      </c>
      <c r="E8" s="77">
        <v>150</v>
      </c>
      <c r="F8" s="77">
        <v>150</v>
      </c>
    </row>
    <row r="9" spans="1:6" x14ac:dyDescent="0.2">
      <c r="A9" s="34" t="s">
        <v>22</v>
      </c>
      <c r="B9" s="56" t="s">
        <v>7</v>
      </c>
      <c r="C9" s="41">
        <f t="shared" ref="C9:F9" si="0">2.99792458/C8/10</f>
        <v>2.6040604386536369E-3</v>
      </c>
      <c r="D9" s="75">
        <f t="shared" si="0"/>
        <v>2.6040604386536369E-3</v>
      </c>
      <c r="E9" s="75">
        <f t="shared" si="0"/>
        <v>1.9986163866666665E-3</v>
      </c>
      <c r="F9" s="75">
        <f t="shared" si="0"/>
        <v>1.9986163866666665E-3</v>
      </c>
    </row>
    <row r="10" spans="1:6" x14ac:dyDescent="0.2">
      <c r="A10" s="77" t="s">
        <v>32</v>
      </c>
      <c r="B10" s="78" t="s">
        <v>10</v>
      </c>
      <c r="C10" s="42">
        <v>200</v>
      </c>
      <c r="D10" s="42">
        <v>200</v>
      </c>
      <c r="E10" s="42">
        <v>500</v>
      </c>
      <c r="F10" s="42">
        <v>500</v>
      </c>
    </row>
    <row r="11" spans="1:6" x14ac:dyDescent="0.2">
      <c r="A11" s="77" t="s">
        <v>33</v>
      </c>
      <c r="B11" s="78" t="s">
        <v>4</v>
      </c>
      <c r="C11" s="42">
        <v>830</v>
      </c>
      <c r="D11" s="42">
        <v>800</v>
      </c>
      <c r="E11" s="42">
        <v>705</v>
      </c>
      <c r="F11" s="42">
        <v>705</v>
      </c>
    </row>
    <row r="12" spans="1:6" x14ac:dyDescent="0.2">
      <c r="A12" s="77" t="s">
        <v>34</v>
      </c>
      <c r="B12" s="78" t="s">
        <v>41</v>
      </c>
      <c r="C12" s="43">
        <v>53.3</v>
      </c>
      <c r="D12" s="43">
        <v>53</v>
      </c>
      <c r="E12" s="43">
        <v>0</v>
      </c>
      <c r="F12" s="43">
        <v>56.9</v>
      </c>
    </row>
    <row r="13" spans="1:6" x14ac:dyDescent="0.2">
      <c r="A13" s="34" t="s">
        <v>35</v>
      </c>
      <c r="B13" s="55" t="s">
        <v>41</v>
      </c>
      <c r="C13" s="36">
        <f>90-C12</f>
        <v>36.700000000000003</v>
      </c>
      <c r="D13" s="36">
        <f>90-D12</f>
        <v>37</v>
      </c>
      <c r="E13" s="36">
        <f t="shared" ref="E13" si="1">90-E12</f>
        <v>90</v>
      </c>
      <c r="F13" s="36">
        <v>33.1</v>
      </c>
    </row>
    <row r="14" spans="1:6" x14ac:dyDescent="0.2">
      <c r="A14" s="34" t="s">
        <v>36</v>
      </c>
      <c r="B14" s="55" t="s">
        <v>41</v>
      </c>
      <c r="C14" s="36">
        <f t="shared" ref="C14:D14" si="2">(ASIN(SIN(C12*PI()/180)/(1+C11/6371)))*180/PI()+0.00000001</f>
        <v>45.182994227157891</v>
      </c>
      <c r="D14" s="36">
        <f t="shared" si="2"/>
        <v>45.197449705097966</v>
      </c>
      <c r="E14" s="36">
        <f>(ASIN(SIN(E12*PI()/180)/(1+E11/6371)))*180/PI()+0.00000001</f>
        <v>1E-8</v>
      </c>
      <c r="F14" s="36">
        <f t="shared" ref="F14" si="3">(ASIN(SIN(F12*PI()/180)/(1+F11/6371)))*180/PI()+0.00000001</f>
        <v>48.960285792894503</v>
      </c>
    </row>
    <row r="15" spans="1:6" x14ac:dyDescent="0.2">
      <c r="A15" s="34" t="s">
        <v>37</v>
      </c>
      <c r="B15" s="55" t="s">
        <v>4</v>
      </c>
      <c r="C15" s="37">
        <f t="shared" ref="C15:F15" si="4">6371*SIN((ASIN(((6371+C11)/6371)*SIN(C14*PI()/180))*180/PI()-C14)*PI()/180)/SIN(C14*PI()/180)</f>
        <v>1268.1174814937638</v>
      </c>
      <c r="D15" s="37">
        <f t="shared" si="4"/>
        <v>1218.9948902651022</v>
      </c>
      <c r="E15" s="37">
        <f t="shared" si="4"/>
        <v>704.99999999999977</v>
      </c>
      <c r="F15" s="37">
        <f t="shared" si="4"/>
        <v>1166.7585937581823</v>
      </c>
    </row>
    <row r="16" spans="1:6" x14ac:dyDescent="0.2">
      <c r="A16" s="77" t="s">
        <v>38</v>
      </c>
      <c r="B16" s="78" t="s">
        <v>5</v>
      </c>
      <c r="C16" s="77">
        <v>55.5</v>
      </c>
      <c r="D16" s="77">
        <v>55</v>
      </c>
      <c r="E16" s="77">
        <v>45</v>
      </c>
      <c r="F16" s="77">
        <v>45</v>
      </c>
    </row>
    <row r="17" spans="1:6" x14ac:dyDescent="0.2">
      <c r="A17" s="77" t="s">
        <v>16</v>
      </c>
      <c r="B17" s="78" t="s">
        <v>15</v>
      </c>
      <c r="C17" s="42">
        <v>82</v>
      </c>
      <c r="D17" s="42">
        <v>82</v>
      </c>
      <c r="E17" s="77">
        <v>154</v>
      </c>
      <c r="F17" s="77">
        <v>759</v>
      </c>
    </row>
    <row r="18" spans="1:6" x14ac:dyDescent="0.2">
      <c r="A18" s="77" t="s">
        <v>39</v>
      </c>
      <c r="B18" s="78" t="s">
        <v>8</v>
      </c>
      <c r="C18" s="42">
        <v>-166</v>
      </c>
      <c r="D18" s="42">
        <v>-166</v>
      </c>
      <c r="E18" s="77">
        <v>-159</v>
      </c>
      <c r="F18" s="77">
        <v>-159</v>
      </c>
    </row>
    <row r="19" spans="1:6" x14ac:dyDescent="0.2">
      <c r="A19" s="35" t="s">
        <v>40</v>
      </c>
      <c r="B19" s="78" t="s">
        <v>2</v>
      </c>
      <c r="C19" s="42">
        <v>12</v>
      </c>
      <c r="D19" s="42">
        <v>12</v>
      </c>
      <c r="E19" s="42">
        <v>12</v>
      </c>
      <c r="F19" s="42">
        <v>12</v>
      </c>
    </row>
    <row r="20" spans="1:6" x14ac:dyDescent="0.2">
      <c r="A20" s="6"/>
      <c r="B20" s="62"/>
      <c r="C20" s="88"/>
      <c r="D20" s="49"/>
      <c r="E20" s="68"/>
      <c r="F20" s="68"/>
    </row>
    <row r="21" spans="1:6" x14ac:dyDescent="0.2">
      <c r="A21" s="25" t="s">
        <v>17</v>
      </c>
      <c r="B21" s="57"/>
      <c r="C21" s="89"/>
      <c r="D21" s="26"/>
      <c r="E21" s="76"/>
      <c r="F21" s="76"/>
    </row>
    <row r="22" spans="1:6" x14ac:dyDescent="0.2">
      <c r="A22" s="69" t="s">
        <v>24</v>
      </c>
      <c r="B22" s="51" t="s">
        <v>9</v>
      </c>
      <c r="C22" s="69">
        <v>0</v>
      </c>
      <c r="D22" s="69">
        <v>0</v>
      </c>
      <c r="E22" s="69">
        <v>0</v>
      </c>
      <c r="F22" s="69">
        <v>0</v>
      </c>
    </row>
    <row r="23" spans="1:6" x14ac:dyDescent="0.2">
      <c r="A23" s="69" t="s">
        <v>43</v>
      </c>
      <c r="B23" s="51" t="s">
        <v>2</v>
      </c>
      <c r="C23" s="69">
        <v>20</v>
      </c>
      <c r="D23" s="69">
        <v>20</v>
      </c>
      <c r="E23" s="50">
        <v>20</v>
      </c>
      <c r="F23" s="50">
        <v>20</v>
      </c>
    </row>
    <row r="24" spans="1:6" x14ac:dyDescent="0.2">
      <c r="A24" s="25" t="s">
        <v>25</v>
      </c>
      <c r="B24" s="52" t="s">
        <v>9</v>
      </c>
      <c r="C24" s="25">
        <f t="shared" ref="C24:F24" si="5">C22-C23+C29</f>
        <v>-20</v>
      </c>
      <c r="D24" s="25">
        <f t="shared" si="5"/>
        <v>-20</v>
      </c>
      <c r="E24" s="25">
        <f t="shared" si="5"/>
        <v>-20</v>
      </c>
      <c r="F24" s="25">
        <f t="shared" si="5"/>
        <v>-20</v>
      </c>
    </row>
    <row r="25" spans="1:6" x14ac:dyDescent="0.2">
      <c r="A25" s="69" t="s">
        <v>18</v>
      </c>
      <c r="B25" s="51" t="s">
        <v>6</v>
      </c>
      <c r="C25" s="69">
        <v>1</v>
      </c>
      <c r="D25" s="69">
        <v>1</v>
      </c>
      <c r="E25" s="69">
        <v>1</v>
      </c>
      <c r="F25" s="69">
        <v>1</v>
      </c>
    </row>
    <row r="26" spans="1:6" x14ac:dyDescent="0.2">
      <c r="A26" s="25" t="s">
        <v>26</v>
      </c>
      <c r="B26" s="57" t="s">
        <v>1</v>
      </c>
      <c r="C26" s="27">
        <f t="shared" ref="C26:F26" si="6">C24-10*LOG(C25*1000)</f>
        <v>-50</v>
      </c>
      <c r="D26" s="70">
        <f t="shared" si="6"/>
        <v>-50</v>
      </c>
      <c r="E26" s="27">
        <f t="shared" si="6"/>
        <v>-50</v>
      </c>
      <c r="F26" s="27">
        <f t="shared" si="6"/>
        <v>-50</v>
      </c>
    </row>
    <row r="27" spans="1:6" x14ac:dyDescent="0.2">
      <c r="A27" s="25" t="s">
        <v>26</v>
      </c>
      <c r="B27" s="57" t="s">
        <v>3</v>
      </c>
      <c r="C27" s="27">
        <f t="shared" ref="C27:F27" si="7">C26-30</f>
        <v>-80</v>
      </c>
      <c r="D27" s="70">
        <f t="shared" si="7"/>
        <v>-80</v>
      </c>
      <c r="E27" s="27">
        <f t="shared" si="7"/>
        <v>-80</v>
      </c>
      <c r="F27" s="27">
        <f t="shared" si="7"/>
        <v>-80</v>
      </c>
    </row>
    <row r="28" spans="1:6" x14ac:dyDescent="0.2">
      <c r="A28" s="69" t="s">
        <v>14</v>
      </c>
      <c r="B28" s="51" t="s">
        <v>2</v>
      </c>
      <c r="C28" s="108">
        <v>-10</v>
      </c>
      <c r="D28" s="108">
        <v>-10</v>
      </c>
      <c r="E28" s="108">
        <v>-10</v>
      </c>
      <c r="F28" s="108">
        <v>-10</v>
      </c>
    </row>
    <row r="29" spans="1:6" x14ac:dyDescent="0.2">
      <c r="A29" s="69" t="s">
        <v>53</v>
      </c>
      <c r="B29" s="51" t="s">
        <v>5</v>
      </c>
      <c r="C29" s="69">
        <v>0</v>
      </c>
      <c r="D29" s="69">
        <v>0</v>
      </c>
      <c r="E29" s="69">
        <v>0</v>
      </c>
      <c r="F29" s="69">
        <v>0</v>
      </c>
    </row>
    <row r="30" spans="1:6" x14ac:dyDescent="0.2">
      <c r="A30" s="4"/>
      <c r="B30" s="63"/>
      <c r="C30" s="49"/>
      <c r="D30" s="49"/>
      <c r="E30" s="68"/>
      <c r="F30" s="68"/>
    </row>
    <row r="31" spans="1:6" x14ac:dyDescent="0.2">
      <c r="A31" s="72" t="s">
        <v>19</v>
      </c>
      <c r="B31" s="64" t="s">
        <v>2</v>
      </c>
      <c r="C31" s="44">
        <f t="shared" ref="C31:F31" si="8">20*LOG10(4*PI()*C15*1000/C9)</f>
        <v>195.73436587615464</v>
      </c>
      <c r="D31" s="44">
        <f t="shared" si="8"/>
        <v>195.39121378925444</v>
      </c>
      <c r="E31" s="44">
        <f t="shared" si="8"/>
        <v>192.93339074282497</v>
      </c>
      <c r="F31" s="44">
        <f t="shared" si="8"/>
        <v>197.30922857027994</v>
      </c>
    </row>
    <row r="32" spans="1:6" x14ac:dyDescent="0.2">
      <c r="A32" s="72" t="s">
        <v>27</v>
      </c>
      <c r="B32" s="58" t="s">
        <v>3</v>
      </c>
      <c r="C32" s="73">
        <f t="shared" ref="C32:D32" si="9">C27-C31+C28</f>
        <v>-285.73436587615464</v>
      </c>
      <c r="D32" s="73">
        <f t="shared" si="9"/>
        <v>-285.39121378925444</v>
      </c>
      <c r="E32" s="73">
        <f t="shared" ref="E32:F32" si="10">E27-E31+E28</f>
        <v>-282.93339074282494</v>
      </c>
      <c r="F32" s="73">
        <f t="shared" si="10"/>
        <v>-287.30922857027997</v>
      </c>
    </row>
    <row r="33" spans="1:7" x14ac:dyDescent="0.2">
      <c r="A33" s="59" t="s">
        <v>52</v>
      </c>
      <c r="B33" s="53" t="s">
        <v>2</v>
      </c>
      <c r="C33" s="74">
        <v>3.2</v>
      </c>
      <c r="D33" s="74">
        <v>3.2</v>
      </c>
      <c r="E33" s="66">
        <v>2</v>
      </c>
      <c r="F33" s="66">
        <v>3.8</v>
      </c>
    </row>
    <row r="34" spans="1:7" x14ac:dyDescent="0.2">
      <c r="A34" s="29" t="s">
        <v>76</v>
      </c>
      <c r="B34" s="53" t="s">
        <v>2</v>
      </c>
      <c r="C34" s="95">
        <f>VLOOKUP(C13,'Indoor outdoor attenuation'!data_1,10)</f>
        <v>21.209126178592292</v>
      </c>
      <c r="D34" s="95">
        <f>VLOOKUP(D13,'Indoor outdoor attenuation'!data_1,10)</f>
        <v>21.083046240102831</v>
      </c>
      <c r="E34" s="95">
        <f>VLOOKUP(E13,'Indoor outdoor attenuation'!data_1,10)</f>
        <v>19.548948658395229</v>
      </c>
      <c r="F34" s="95">
        <f>VLOOKUP(F13,'Indoor outdoor attenuation'!data_1,10)</f>
        <v>21.492478138580541</v>
      </c>
    </row>
    <row r="35" spans="1:7" x14ac:dyDescent="0.2">
      <c r="A35" s="72" t="s">
        <v>23</v>
      </c>
      <c r="B35" s="58" t="s">
        <v>3</v>
      </c>
      <c r="C35" s="45">
        <f t="shared" ref="C35:F35" si="11">C32+C16-C33-C34</f>
        <v>-254.64349205474693</v>
      </c>
      <c r="D35" s="45">
        <f t="shared" si="11"/>
        <v>-254.67426002935724</v>
      </c>
      <c r="E35" s="45">
        <f t="shared" si="11"/>
        <v>-259.48233940122014</v>
      </c>
      <c r="F35" s="45">
        <f t="shared" si="11"/>
        <v>-267.60170670886055</v>
      </c>
    </row>
    <row r="36" spans="1:7" x14ac:dyDescent="0.2">
      <c r="A36" s="30" t="s">
        <v>30</v>
      </c>
      <c r="B36" s="64" t="s">
        <v>8</v>
      </c>
      <c r="C36" s="45">
        <f t="shared" ref="C36:D36" si="12">C35+10*LOG10(C10)</f>
        <v>-231.63319209810712</v>
      </c>
      <c r="D36" s="45">
        <f t="shared" si="12"/>
        <v>-231.66396007271743</v>
      </c>
      <c r="E36" s="45">
        <f t="shared" ref="E36:F36" si="13">E35+10*LOG10(E10)</f>
        <v>-232.49263935785996</v>
      </c>
      <c r="F36" s="45">
        <f t="shared" si="13"/>
        <v>-240.61200666550036</v>
      </c>
    </row>
    <row r="37" spans="1:7" x14ac:dyDescent="0.2">
      <c r="A37" s="60" t="s">
        <v>63</v>
      </c>
      <c r="B37" s="61" t="s">
        <v>51</v>
      </c>
      <c r="C37" s="73">
        <v>1250</v>
      </c>
      <c r="D37" s="73">
        <v>1250</v>
      </c>
      <c r="E37" s="73">
        <v>1250</v>
      </c>
      <c r="F37" s="73">
        <v>1250</v>
      </c>
      <c r="G37" s="12"/>
    </row>
    <row r="38" spans="1:7" x14ac:dyDescent="0.2">
      <c r="A38" s="60" t="s">
        <v>65</v>
      </c>
      <c r="B38" s="61"/>
      <c r="C38" s="100">
        <f>ROUNDUP(C37*C17,0)</f>
        <v>102500</v>
      </c>
      <c r="D38" s="100">
        <f>ROUNDUP(D37*D17,0)</f>
        <v>102500</v>
      </c>
      <c r="E38" s="100">
        <f>ROUNDUP(E37*E17,0)</f>
        <v>192500</v>
      </c>
      <c r="F38" s="100">
        <f>ROUNDUP(F37*F17,0)</f>
        <v>948750</v>
      </c>
      <c r="G38" s="12"/>
    </row>
    <row r="39" spans="1:7" ht="13.5" thickBot="1" x14ac:dyDescent="0.25">
      <c r="A39" s="31" t="s">
        <v>42</v>
      </c>
      <c r="B39" s="65" t="s">
        <v>8</v>
      </c>
      <c r="C39" s="90">
        <f>C36+10*LOG10(C38)</f>
        <v>-181.52595344418938</v>
      </c>
      <c r="D39" s="90">
        <f>D36+10*LOG10(D38)</f>
        <v>-181.5567214187997</v>
      </c>
      <c r="E39" s="90">
        <f>E36+10*LOG10(E38)</f>
        <v>-179.64833201941477</v>
      </c>
      <c r="F39" s="90">
        <f>F36+10*LOG10(F38)</f>
        <v>-180.84048877646501</v>
      </c>
    </row>
    <row r="40" spans="1:7" ht="13.5" thickBot="1" x14ac:dyDescent="0.25">
      <c r="A40" s="18" t="s">
        <v>13</v>
      </c>
      <c r="B40" s="18" t="s">
        <v>2</v>
      </c>
      <c r="C40" s="47">
        <f>C18-C19-C39</f>
        <v>3.5259534441893834</v>
      </c>
      <c r="D40" s="47">
        <f>D18-D19-D39</f>
        <v>3.5567214187996967</v>
      </c>
      <c r="E40" s="47">
        <f>E18-E19-E39</f>
        <v>8.6483320194147666</v>
      </c>
      <c r="F40" s="47">
        <f>F18-F19-F39</f>
        <v>9.8404887764650084</v>
      </c>
    </row>
    <row r="42" spans="1:7" x14ac:dyDescent="0.2">
      <c r="A42" s="31" t="s">
        <v>72</v>
      </c>
      <c r="B42" s="32" t="s">
        <v>8</v>
      </c>
      <c r="C42" s="46">
        <f>+C39</f>
        <v>-181.52595344418938</v>
      </c>
      <c r="D42" s="46">
        <f>+D39</f>
        <v>-181.5567214187997</v>
      </c>
      <c r="E42" s="46">
        <f>+E39</f>
        <v>-179.64833201941477</v>
      </c>
      <c r="F42" s="46">
        <f>+F39</f>
        <v>-180.84048877646501</v>
      </c>
    </row>
    <row r="43" spans="1:7" x14ac:dyDescent="0.2">
      <c r="A43" s="31" t="s">
        <v>73</v>
      </c>
      <c r="B43" s="32" t="s">
        <v>8</v>
      </c>
      <c r="C43" s="46">
        <f>+'5.340 for handheld'!C39</f>
        <v>-178.52595344418938</v>
      </c>
      <c r="D43" s="46">
        <f>+'5.340 for handheld'!D39</f>
        <v>-178.5567214187997</v>
      </c>
      <c r="E43" s="46">
        <f>+'5.340 for handheld'!E39</f>
        <v>-176.64833201941477</v>
      </c>
      <c r="F43" s="46">
        <f>+'5.340 for handheld'!F39</f>
        <v>-177.84048877646501</v>
      </c>
    </row>
    <row r="44" spans="1:7" ht="13.5" thickBot="1" x14ac:dyDescent="0.25">
      <c r="A44" s="121" t="s">
        <v>74</v>
      </c>
      <c r="B44" s="122" t="s">
        <v>8</v>
      </c>
      <c r="C44" s="123">
        <f>10*LOG(10^(C42/10)+10^(C43/10))</f>
        <v>-176.76160481982453</v>
      </c>
      <c r="D44" s="123">
        <f>10*LOG(10^(D42/10)+10^(D43/10))</f>
        <v>-176.79237279443487</v>
      </c>
      <c r="E44" s="123">
        <f>10*LOG(10^(E42/10)+10^(E43/10))</f>
        <v>-174.88398339504994</v>
      </c>
      <c r="F44" s="123">
        <f>10*LOG(10^(F42/10)+10^(F43/10))</f>
        <v>-176.07614015210018</v>
      </c>
    </row>
    <row r="45" spans="1:7" ht="13.5" thickBot="1" x14ac:dyDescent="0.25">
      <c r="A45" s="79" t="s">
        <v>75</v>
      </c>
      <c r="B45" s="79" t="s">
        <v>2</v>
      </c>
      <c r="C45" s="124">
        <f>C18-C19-C44</f>
        <v>-1.2383951801754733</v>
      </c>
      <c r="D45" s="124">
        <f>D18-D19-D44</f>
        <v>-1.2076272055651316</v>
      </c>
      <c r="E45" s="124">
        <f>E18-E19-E44</f>
        <v>3.8839833950499383</v>
      </c>
      <c r="F45" s="124">
        <f>F18-F19-F44</f>
        <v>5.0761401521001801</v>
      </c>
    </row>
  </sheetData>
  <mergeCells count="4">
    <mergeCell ref="C4:D4"/>
    <mergeCell ref="E4:F4"/>
    <mergeCell ref="A1:A2"/>
    <mergeCell ref="C3:F3"/>
  </mergeCells>
  <pageMargins left="0.7" right="0.7" top="0.75" bottom="0.75" header="0.3" footer="0.3"/>
  <pageSetup paperSize="9"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2475A9-8C99-4F65-8279-68FD86EECF0A}">
  <dimension ref="A1:D39"/>
  <sheetViews>
    <sheetView topLeftCell="A8" workbookViewId="0">
      <selection activeCell="D27" sqref="D27"/>
    </sheetView>
  </sheetViews>
  <sheetFormatPr defaultColWidth="11.42578125" defaultRowHeight="12.75" x14ac:dyDescent="0.2"/>
  <cols>
    <col min="1" max="1" width="97.42578125" style="12" customWidth="1"/>
    <col min="2" max="2" width="10.28515625" style="12" customWidth="1"/>
    <col min="3" max="3" width="28.140625" style="12" bestFit="1" customWidth="1"/>
    <col min="4" max="4" width="43.85546875" style="12" bestFit="1" customWidth="1"/>
    <col min="5" max="16384" width="11.42578125" style="12"/>
  </cols>
  <sheetData>
    <row r="1" spans="1:4" x14ac:dyDescent="0.2">
      <c r="A1" s="134" t="s">
        <v>66</v>
      </c>
    </row>
    <row r="2" spans="1:4" ht="13.5" thickBot="1" x14ac:dyDescent="0.25">
      <c r="A2" s="126"/>
    </row>
    <row r="3" spans="1:4" ht="13.5" customHeight="1" thickBot="1" x14ac:dyDescent="0.25">
      <c r="A3" s="2"/>
      <c r="C3" s="127" t="s">
        <v>29</v>
      </c>
      <c r="D3" s="128"/>
    </row>
    <row r="4" spans="1:4" ht="13.5" thickBot="1" x14ac:dyDescent="0.25">
      <c r="A4" s="22" t="s">
        <v>50</v>
      </c>
      <c r="B4" s="15"/>
      <c r="C4" s="15" t="s">
        <v>31</v>
      </c>
      <c r="D4" s="15" t="s">
        <v>28</v>
      </c>
    </row>
    <row r="5" spans="1:4" ht="13.5" thickBot="1" x14ac:dyDescent="0.25">
      <c r="A5" s="11" t="s">
        <v>11</v>
      </c>
      <c r="B5" s="24"/>
      <c r="C5" s="24" t="s">
        <v>12</v>
      </c>
      <c r="D5" s="24" t="s">
        <v>12</v>
      </c>
    </row>
    <row r="6" spans="1:4" x14ac:dyDescent="0.2">
      <c r="A6" s="38" t="s">
        <v>20</v>
      </c>
      <c r="B6" s="38" t="s">
        <v>0</v>
      </c>
      <c r="C6" s="38"/>
      <c r="D6" s="38"/>
    </row>
    <row r="7" spans="1:4" x14ac:dyDescent="0.2">
      <c r="A7" s="77" t="s">
        <v>21</v>
      </c>
      <c r="B7" s="77" t="s">
        <v>6</v>
      </c>
      <c r="C7" s="77">
        <v>119.125</v>
      </c>
      <c r="D7" s="77">
        <v>119.125</v>
      </c>
    </row>
    <row r="8" spans="1:4" x14ac:dyDescent="0.2">
      <c r="A8" s="34" t="s">
        <v>22</v>
      </c>
      <c r="B8" s="34" t="s">
        <v>7</v>
      </c>
      <c r="C8" s="75">
        <f t="shared" ref="C8:D8" si="0">2.99792458/C7/10</f>
        <v>2.5166208436516262E-3</v>
      </c>
      <c r="D8" s="75">
        <f t="shared" si="0"/>
        <v>2.5166208436516262E-3</v>
      </c>
    </row>
    <row r="9" spans="1:4" x14ac:dyDescent="0.2">
      <c r="A9" s="77" t="s">
        <v>32</v>
      </c>
      <c r="B9" s="77" t="s">
        <v>10</v>
      </c>
      <c r="C9" s="42">
        <v>200</v>
      </c>
      <c r="D9" s="42">
        <v>200</v>
      </c>
    </row>
    <row r="10" spans="1:4" x14ac:dyDescent="0.2">
      <c r="A10" s="77" t="s">
        <v>33</v>
      </c>
      <c r="B10" s="77" t="s">
        <v>4</v>
      </c>
      <c r="C10" s="42">
        <v>830</v>
      </c>
      <c r="D10" s="42">
        <v>800</v>
      </c>
    </row>
    <row r="11" spans="1:4" x14ac:dyDescent="0.2">
      <c r="A11" s="77" t="s">
        <v>34</v>
      </c>
      <c r="B11" s="77" t="s">
        <v>41</v>
      </c>
      <c r="C11" s="43">
        <v>53.3</v>
      </c>
      <c r="D11" s="43">
        <v>53</v>
      </c>
    </row>
    <row r="12" spans="1:4" x14ac:dyDescent="0.2">
      <c r="A12" s="34" t="s">
        <v>35</v>
      </c>
      <c r="B12" s="34" t="s">
        <v>41</v>
      </c>
      <c r="C12" s="36">
        <f>90-C11</f>
        <v>36.700000000000003</v>
      </c>
      <c r="D12" s="36">
        <f>90-D11</f>
        <v>37</v>
      </c>
    </row>
    <row r="13" spans="1:4" x14ac:dyDescent="0.2">
      <c r="A13" s="34" t="s">
        <v>36</v>
      </c>
      <c r="B13" s="34" t="s">
        <v>41</v>
      </c>
      <c r="C13" s="36">
        <f>(ASIN(SIN(C11*PI()/180)/(1+C10/6371)))*180/PI()+0.00000001</f>
        <v>45.182994227157891</v>
      </c>
      <c r="D13" s="36">
        <f t="shared" ref="D13" si="1">(ASIN(SIN(D11*PI()/180)/(1+D10/6371)))*180/PI()+0.00000001</f>
        <v>45.197449705097966</v>
      </c>
    </row>
    <row r="14" spans="1:4" x14ac:dyDescent="0.2">
      <c r="A14" s="34" t="s">
        <v>37</v>
      </c>
      <c r="B14" s="34" t="s">
        <v>4</v>
      </c>
      <c r="C14" s="37">
        <f>6371*SIN((ASIN(((6371+C10)/6371)*SIN(C13*PI()/180))*180/PI()-C13)*PI()/180)/SIN(C13*PI()/180)</f>
        <v>1268.1174814937638</v>
      </c>
      <c r="D14" s="37">
        <f>6371*SIN((D11-D13)*PI()/180)/SIN(D13*PI()/180)</f>
        <v>1218.9948882188396</v>
      </c>
    </row>
    <row r="15" spans="1:4" x14ac:dyDescent="0.2">
      <c r="A15" s="77" t="s">
        <v>38</v>
      </c>
      <c r="B15" s="77" t="s">
        <v>5</v>
      </c>
      <c r="C15" s="77">
        <v>55.5</v>
      </c>
      <c r="D15" s="77">
        <v>55</v>
      </c>
    </row>
    <row r="16" spans="1:4" x14ac:dyDescent="0.2">
      <c r="A16" s="77" t="s">
        <v>16</v>
      </c>
      <c r="B16" s="77" t="s">
        <v>15</v>
      </c>
      <c r="C16" s="42">
        <v>82</v>
      </c>
      <c r="D16" s="42">
        <v>82</v>
      </c>
    </row>
    <row r="17" spans="1:4" x14ac:dyDescent="0.2">
      <c r="A17" s="77" t="s">
        <v>39</v>
      </c>
      <c r="B17" s="77" t="s">
        <v>8</v>
      </c>
      <c r="C17" s="42">
        <v>-166</v>
      </c>
      <c r="D17" s="42">
        <v>-166</v>
      </c>
    </row>
    <row r="18" spans="1:4" x14ac:dyDescent="0.2">
      <c r="A18" s="35" t="s">
        <v>40</v>
      </c>
      <c r="B18" s="77" t="s">
        <v>2</v>
      </c>
      <c r="C18" s="77">
        <v>12</v>
      </c>
      <c r="D18" s="77">
        <v>12</v>
      </c>
    </row>
    <row r="19" spans="1:4" x14ac:dyDescent="0.2">
      <c r="A19" s="6"/>
      <c r="B19" s="5"/>
      <c r="C19" s="5"/>
      <c r="D19" s="5"/>
    </row>
    <row r="20" spans="1:4" x14ac:dyDescent="0.2">
      <c r="A20" s="25" t="s">
        <v>17</v>
      </c>
      <c r="B20" s="25"/>
      <c r="C20" s="25"/>
      <c r="D20" s="25"/>
    </row>
    <row r="21" spans="1:4" x14ac:dyDescent="0.2">
      <c r="A21" s="69" t="s">
        <v>24</v>
      </c>
      <c r="B21" s="69" t="s">
        <v>9</v>
      </c>
      <c r="C21" s="69">
        <v>0</v>
      </c>
      <c r="D21" s="69">
        <v>0</v>
      </c>
    </row>
    <row r="22" spans="1:4" x14ac:dyDescent="0.2">
      <c r="A22" s="69" t="s">
        <v>43</v>
      </c>
      <c r="B22" s="69" t="s">
        <v>2</v>
      </c>
      <c r="C22" s="69">
        <v>0</v>
      </c>
      <c r="D22" s="69">
        <v>0</v>
      </c>
    </row>
    <row r="23" spans="1:4" x14ac:dyDescent="0.2">
      <c r="A23" s="25" t="s">
        <v>25</v>
      </c>
      <c r="B23" s="25" t="s">
        <v>9</v>
      </c>
      <c r="C23" s="25">
        <f t="shared" ref="C23:D23" si="2">C21-C22+C28</f>
        <v>0</v>
      </c>
      <c r="D23" s="25">
        <f t="shared" si="2"/>
        <v>0</v>
      </c>
    </row>
    <row r="24" spans="1:4" x14ac:dyDescent="0.2">
      <c r="A24" s="69" t="s">
        <v>18</v>
      </c>
      <c r="B24" s="69" t="s">
        <v>6</v>
      </c>
      <c r="C24" s="69">
        <v>1</v>
      </c>
      <c r="D24" s="69">
        <v>1</v>
      </c>
    </row>
    <row r="25" spans="1:4" x14ac:dyDescent="0.2">
      <c r="A25" s="25" t="s">
        <v>26</v>
      </c>
      <c r="B25" s="25" t="s">
        <v>1</v>
      </c>
      <c r="C25" s="70">
        <f t="shared" ref="C25:D25" si="3">C23-10*LOG(C24*1000)</f>
        <v>-30</v>
      </c>
      <c r="D25" s="70">
        <f t="shared" si="3"/>
        <v>-30</v>
      </c>
    </row>
    <row r="26" spans="1:4" x14ac:dyDescent="0.2">
      <c r="A26" s="25" t="s">
        <v>26</v>
      </c>
      <c r="B26" s="25" t="s">
        <v>3</v>
      </c>
      <c r="C26" s="70">
        <f t="shared" ref="C26:D26" si="4">C25-30</f>
        <v>-60</v>
      </c>
      <c r="D26" s="70">
        <f t="shared" si="4"/>
        <v>-60</v>
      </c>
    </row>
    <row r="27" spans="1:4" x14ac:dyDescent="0.2">
      <c r="A27" s="69" t="s">
        <v>14</v>
      </c>
      <c r="B27" s="69" t="s">
        <v>2</v>
      </c>
      <c r="C27" s="108">
        <v>-7</v>
      </c>
      <c r="D27" s="108">
        <v>-7</v>
      </c>
    </row>
    <row r="28" spans="1:4" x14ac:dyDescent="0.2">
      <c r="A28" s="69" t="s">
        <v>53</v>
      </c>
      <c r="B28" s="69" t="s">
        <v>5</v>
      </c>
      <c r="C28" s="69">
        <v>0</v>
      </c>
      <c r="D28" s="69">
        <v>0</v>
      </c>
    </row>
    <row r="29" spans="1:4" x14ac:dyDescent="0.2">
      <c r="A29" s="13"/>
      <c r="B29" s="13"/>
      <c r="C29" s="16"/>
      <c r="D29" s="16"/>
    </row>
    <row r="30" spans="1:4" x14ac:dyDescent="0.2">
      <c r="A30" s="72" t="s">
        <v>19</v>
      </c>
      <c r="B30" s="72" t="s">
        <v>2</v>
      </c>
      <c r="C30" s="44">
        <f>20*LOG10(4*PI()*C14*1000/C8)</f>
        <v>196.03103128498418</v>
      </c>
      <c r="D30" s="44">
        <f>20*LOG10(4*PI()*D14*1000/D8)</f>
        <v>195.68787918350347</v>
      </c>
    </row>
    <row r="31" spans="1:4" x14ac:dyDescent="0.2">
      <c r="A31" s="72" t="s">
        <v>27</v>
      </c>
      <c r="B31" s="72" t="s">
        <v>3</v>
      </c>
      <c r="C31" s="73">
        <f t="shared" ref="C31:D31" si="5">C26-C30+C27</f>
        <v>-263.03103128498418</v>
      </c>
      <c r="D31" s="73">
        <f t="shared" si="5"/>
        <v>-262.68787918350347</v>
      </c>
    </row>
    <row r="32" spans="1:4" x14ac:dyDescent="0.2">
      <c r="A32" s="59" t="s">
        <v>52</v>
      </c>
      <c r="B32" s="74" t="s">
        <v>2</v>
      </c>
      <c r="C32" s="74">
        <v>3.2</v>
      </c>
      <c r="D32" s="74">
        <v>3.2</v>
      </c>
    </row>
    <row r="33" spans="1:4" x14ac:dyDescent="0.2">
      <c r="A33" s="29" t="s">
        <v>76</v>
      </c>
      <c r="B33" s="74" t="s">
        <v>2</v>
      </c>
      <c r="C33" s="95">
        <f>VLOOKUP(C12,'Indoor outdoor attenuation'!data_1,10)</f>
        <v>21.209126178592292</v>
      </c>
      <c r="D33" s="95">
        <f>VLOOKUP(D12,'Indoor outdoor attenuation'!data_1,10)</f>
        <v>21.083046240102831</v>
      </c>
    </row>
    <row r="34" spans="1:4" x14ac:dyDescent="0.2">
      <c r="A34" s="72" t="s">
        <v>23</v>
      </c>
      <c r="B34" s="72" t="s">
        <v>3</v>
      </c>
      <c r="C34" s="45">
        <f>C31+C15-C32-C33</f>
        <v>-231.94015746357647</v>
      </c>
      <c r="D34" s="45">
        <f>D31+D15-D32-D33</f>
        <v>-231.97092542360627</v>
      </c>
    </row>
    <row r="35" spans="1:4" x14ac:dyDescent="0.2">
      <c r="A35" s="30" t="s">
        <v>30</v>
      </c>
      <c r="B35" s="72" t="s">
        <v>8</v>
      </c>
      <c r="C35" s="45">
        <f t="shared" ref="C35:D35" si="6">C34+10*LOG10(C9)</f>
        <v>-208.92985750693666</v>
      </c>
      <c r="D35" s="45">
        <f t="shared" si="6"/>
        <v>-208.96062546696646</v>
      </c>
    </row>
    <row r="36" spans="1:4" x14ac:dyDescent="0.2">
      <c r="A36" s="60" t="s">
        <v>63</v>
      </c>
      <c r="B36" s="60" t="s">
        <v>51</v>
      </c>
      <c r="C36" s="45">
        <v>1250</v>
      </c>
      <c r="D36" s="45">
        <f>+C36</f>
        <v>1250</v>
      </c>
    </row>
    <row r="37" spans="1:4" x14ac:dyDescent="0.2">
      <c r="A37" s="60" t="s">
        <v>64</v>
      </c>
      <c r="B37" s="60"/>
      <c r="C37" s="100">
        <f>ROUNDUP(C36*C16,0)</f>
        <v>102500</v>
      </c>
      <c r="D37" s="100">
        <f>ROUNDUP(D36*D16,0)</f>
        <v>102500</v>
      </c>
    </row>
    <row r="38" spans="1:4" ht="13.5" thickBot="1" x14ac:dyDescent="0.25">
      <c r="A38" s="31" t="s">
        <v>42</v>
      </c>
      <c r="B38" s="32" t="s">
        <v>8</v>
      </c>
      <c r="C38" s="46">
        <f>C35+10*LOG10(C37)</f>
        <v>-158.82261885301892</v>
      </c>
      <c r="D38" s="46">
        <f>D35+10*LOG10(D37)</f>
        <v>-158.85338681304873</v>
      </c>
    </row>
    <row r="39" spans="1:4" ht="13.5" thickBot="1" x14ac:dyDescent="0.25">
      <c r="A39" s="17" t="s">
        <v>13</v>
      </c>
      <c r="B39" s="17" t="s">
        <v>2</v>
      </c>
      <c r="C39" s="47">
        <f>C17-C18-C38</f>
        <v>-19.177381146981077</v>
      </c>
      <c r="D39" s="47">
        <f>D17-D18-D38</f>
        <v>-19.146613186951271</v>
      </c>
    </row>
  </sheetData>
  <mergeCells count="2">
    <mergeCell ref="A1:A2"/>
    <mergeCell ref="C3:D3"/>
  </mergeCells>
  <pageMargins left="0.7" right="0.7" top="0.75" bottom="0.75" header="0.3" footer="0.3"/>
  <legacy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BD1A1A-BD66-4F47-87B7-78B3D4CA1DB0}">
  <dimension ref="A1:D39"/>
  <sheetViews>
    <sheetView topLeftCell="A7" workbookViewId="0">
      <selection activeCell="E28" sqref="E28"/>
    </sheetView>
  </sheetViews>
  <sheetFormatPr defaultColWidth="11.42578125" defaultRowHeight="12.75" x14ac:dyDescent="0.2"/>
  <cols>
    <col min="1" max="1" width="97.42578125" style="12" customWidth="1"/>
    <col min="2" max="2" width="10.28515625" style="12" customWidth="1"/>
    <col min="3" max="3" width="28.140625" style="12" bestFit="1" customWidth="1"/>
    <col min="4" max="4" width="43.85546875" style="12" bestFit="1" customWidth="1"/>
    <col min="5" max="16384" width="11.42578125" style="12"/>
  </cols>
  <sheetData>
    <row r="1" spans="1:4" x14ac:dyDescent="0.2">
      <c r="A1" s="134" t="s">
        <v>66</v>
      </c>
    </row>
    <row r="2" spans="1:4" ht="13.5" thickBot="1" x14ac:dyDescent="0.25">
      <c r="A2" s="126"/>
    </row>
    <row r="3" spans="1:4" ht="13.5" customHeight="1" thickBot="1" x14ac:dyDescent="0.25">
      <c r="A3" s="2"/>
      <c r="C3" s="127" t="s">
        <v>29</v>
      </c>
      <c r="D3" s="128"/>
    </row>
    <row r="4" spans="1:4" ht="13.5" thickBot="1" x14ac:dyDescent="0.25">
      <c r="A4" s="22" t="s">
        <v>50</v>
      </c>
      <c r="B4" s="15"/>
      <c r="C4" s="15" t="s">
        <v>31</v>
      </c>
      <c r="D4" s="15" t="s">
        <v>28</v>
      </c>
    </row>
    <row r="5" spans="1:4" ht="13.5" thickBot="1" x14ac:dyDescent="0.25">
      <c r="A5" s="11" t="s">
        <v>11</v>
      </c>
      <c r="B5" s="24"/>
      <c r="C5" s="24" t="s">
        <v>12</v>
      </c>
      <c r="D5" s="24" t="s">
        <v>12</v>
      </c>
    </row>
    <row r="6" spans="1:4" x14ac:dyDescent="0.2">
      <c r="A6" s="38" t="s">
        <v>20</v>
      </c>
      <c r="B6" s="38" t="s">
        <v>0</v>
      </c>
      <c r="C6" s="38"/>
      <c r="D6" s="38"/>
    </row>
    <row r="7" spans="1:4" x14ac:dyDescent="0.2">
      <c r="A7" s="77" t="s">
        <v>21</v>
      </c>
      <c r="B7" s="77" t="s">
        <v>6</v>
      </c>
      <c r="C7" s="77">
        <v>119.125</v>
      </c>
      <c r="D7" s="77">
        <v>119.125</v>
      </c>
    </row>
    <row r="8" spans="1:4" x14ac:dyDescent="0.2">
      <c r="A8" s="34" t="s">
        <v>22</v>
      </c>
      <c r="B8" s="34" t="s">
        <v>7</v>
      </c>
      <c r="C8" s="75">
        <f t="shared" ref="C8:D8" si="0">2.99792458/C7/10</f>
        <v>2.5166208436516262E-3</v>
      </c>
      <c r="D8" s="75">
        <f t="shared" si="0"/>
        <v>2.5166208436516262E-3</v>
      </c>
    </row>
    <row r="9" spans="1:4" x14ac:dyDescent="0.2">
      <c r="A9" s="77" t="s">
        <v>32</v>
      </c>
      <c r="B9" s="77" t="s">
        <v>10</v>
      </c>
      <c r="C9" s="42">
        <v>200</v>
      </c>
      <c r="D9" s="42">
        <v>200</v>
      </c>
    </row>
    <row r="10" spans="1:4" x14ac:dyDescent="0.2">
      <c r="A10" s="77" t="s">
        <v>33</v>
      </c>
      <c r="B10" s="77" t="s">
        <v>4</v>
      </c>
      <c r="C10" s="42">
        <v>830</v>
      </c>
      <c r="D10" s="42">
        <v>800</v>
      </c>
    </row>
    <row r="11" spans="1:4" x14ac:dyDescent="0.2">
      <c r="A11" s="77" t="s">
        <v>34</v>
      </c>
      <c r="B11" s="77" t="s">
        <v>41</v>
      </c>
      <c r="C11" s="43">
        <v>53.3</v>
      </c>
      <c r="D11" s="43">
        <v>53</v>
      </c>
    </row>
    <row r="12" spans="1:4" x14ac:dyDescent="0.2">
      <c r="A12" s="34" t="s">
        <v>35</v>
      </c>
      <c r="B12" s="34" t="s">
        <v>41</v>
      </c>
      <c r="C12" s="36">
        <f>90-C11</f>
        <v>36.700000000000003</v>
      </c>
      <c r="D12" s="36">
        <f>90-D11</f>
        <v>37</v>
      </c>
    </row>
    <row r="13" spans="1:4" x14ac:dyDescent="0.2">
      <c r="A13" s="34" t="s">
        <v>36</v>
      </c>
      <c r="B13" s="34" t="s">
        <v>41</v>
      </c>
      <c r="C13" s="36">
        <f>(ASIN(SIN(C11*PI()/180)/(1+C10/6371)))*180/PI()+0.00000001</f>
        <v>45.182994227157891</v>
      </c>
      <c r="D13" s="36">
        <f t="shared" ref="D13" si="1">(ASIN(SIN(D11*PI()/180)/(1+D10/6371)))*180/PI()+0.00000001</f>
        <v>45.197449705097966</v>
      </c>
    </row>
    <row r="14" spans="1:4" x14ac:dyDescent="0.2">
      <c r="A14" s="34" t="s">
        <v>37</v>
      </c>
      <c r="B14" s="34" t="s">
        <v>4</v>
      </c>
      <c r="C14" s="37">
        <f>6371*SIN((ASIN(((6371+C10)/6371)*SIN(C13*PI()/180))*180/PI()-C13)*PI()/180)/SIN(C13*PI()/180)</f>
        <v>1268.1174814937638</v>
      </c>
      <c r="D14" s="37">
        <f>6371*SIN((D11-D13)*PI()/180)/SIN(D13*PI()/180)</f>
        <v>1218.9948882188396</v>
      </c>
    </row>
    <row r="15" spans="1:4" x14ac:dyDescent="0.2">
      <c r="A15" s="77" t="s">
        <v>38</v>
      </c>
      <c r="B15" s="77" t="s">
        <v>5</v>
      </c>
      <c r="C15" s="77">
        <v>55.5</v>
      </c>
      <c r="D15" s="77">
        <v>55</v>
      </c>
    </row>
    <row r="16" spans="1:4" x14ac:dyDescent="0.2">
      <c r="A16" s="77" t="s">
        <v>16</v>
      </c>
      <c r="B16" s="77" t="s">
        <v>15</v>
      </c>
      <c r="C16" s="42">
        <v>82</v>
      </c>
      <c r="D16" s="42">
        <v>82</v>
      </c>
    </row>
    <row r="17" spans="1:4" x14ac:dyDescent="0.2">
      <c r="A17" s="77" t="s">
        <v>39</v>
      </c>
      <c r="B17" s="77" t="s">
        <v>8</v>
      </c>
      <c r="C17" s="42">
        <v>-166</v>
      </c>
      <c r="D17" s="42">
        <v>-166</v>
      </c>
    </row>
    <row r="18" spans="1:4" x14ac:dyDescent="0.2">
      <c r="A18" s="35" t="s">
        <v>40</v>
      </c>
      <c r="B18" s="77" t="s">
        <v>2</v>
      </c>
      <c r="C18" s="77">
        <v>12</v>
      </c>
      <c r="D18" s="77">
        <v>12</v>
      </c>
    </row>
    <row r="19" spans="1:4" x14ac:dyDescent="0.2">
      <c r="A19" s="6"/>
      <c r="B19" s="5"/>
      <c r="C19" s="5"/>
      <c r="D19" s="5"/>
    </row>
    <row r="20" spans="1:4" x14ac:dyDescent="0.2">
      <c r="A20" s="25" t="s">
        <v>17</v>
      </c>
      <c r="B20" s="25"/>
      <c r="C20" s="25"/>
      <c r="D20" s="25"/>
    </row>
    <row r="21" spans="1:4" x14ac:dyDescent="0.2">
      <c r="A21" s="69" t="s">
        <v>24</v>
      </c>
      <c r="B21" s="69" t="s">
        <v>9</v>
      </c>
      <c r="C21" s="69">
        <v>0</v>
      </c>
      <c r="D21" s="69">
        <v>0</v>
      </c>
    </row>
    <row r="22" spans="1:4" x14ac:dyDescent="0.2">
      <c r="A22" s="69" t="s">
        <v>43</v>
      </c>
      <c r="B22" s="69" t="s">
        <v>2</v>
      </c>
      <c r="C22" s="69">
        <v>20</v>
      </c>
      <c r="D22" s="69">
        <v>20</v>
      </c>
    </row>
    <row r="23" spans="1:4" x14ac:dyDescent="0.2">
      <c r="A23" s="25" t="s">
        <v>25</v>
      </c>
      <c r="B23" s="25" t="s">
        <v>9</v>
      </c>
      <c r="C23" s="25">
        <f t="shared" ref="C23:D23" si="2">C21-C22+C28</f>
        <v>-20</v>
      </c>
      <c r="D23" s="25">
        <f t="shared" si="2"/>
        <v>-20</v>
      </c>
    </row>
    <row r="24" spans="1:4" x14ac:dyDescent="0.2">
      <c r="A24" s="69" t="s">
        <v>18</v>
      </c>
      <c r="B24" s="69" t="s">
        <v>6</v>
      </c>
      <c r="C24" s="69">
        <v>1</v>
      </c>
      <c r="D24" s="69">
        <v>1</v>
      </c>
    </row>
    <row r="25" spans="1:4" x14ac:dyDescent="0.2">
      <c r="A25" s="25" t="s">
        <v>26</v>
      </c>
      <c r="B25" s="25" t="s">
        <v>1</v>
      </c>
      <c r="C25" s="70">
        <f t="shared" ref="C25:D25" si="3">C23-10*LOG(C24*1000)</f>
        <v>-50</v>
      </c>
      <c r="D25" s="70">
        <f t="shared" si="3"/>
        <v>-50</v>
      </c>
    </row>
    <row r="26" spans="1:4" x14ac:dyDescent="0.2">
      <c r="A26" s="25" t="s">
        <v>26</v>
      </c>
      <c r="B26" s="25" t="s">
        <v>3</v>
      </c>
      <c r="C26" s="70">
        <f t="shared" ref="C26:D26" si="4">C25-30</f>
        <v>-80</v>
      </c>
      <c r="D26" s="70">
        <f t="shared" si="4"/>
        <v>-80</v>
      </c>
    </row>
    <row r="27" spans="1:4" x14ac:dyDescent="0.2">
      <c r="A27" s="69" t="s">
        <v>14</v>
      </c>
      <c r="B27" s="69" t="s">
        <v>2</v>
      </c>
      <c r="C27" s="71">
        <v>-7</v>
      </c>
      <c r="D27" s="71">
        <v>-7</v>
      </c>
    </row>
    <row r="28" spans="1:4" x14ac:dyDescent="0.2">
      <c r="A28" s="69" t="s">
        <v>53</v>
      </c>
      <c r="B28" s="69" t="s">
        <v>5</v>
      </c>
      <c r="C28" s="108">
        <v>0</v>
      </c>
      <c r="D28" s="108">
        <v>0</v>
      </c>
    </row>
    <row r="29" spans="1:4" x14ac:dyDescent="0.2">
      <c r="A29" s="13"/>
      <c r="B29" s="13"/>
      <c r="C29" s="16"/>
      <c r="D29" s="16"/>
    </row>
    <row r="30" spans="1:4" x14ac:dyDescent="0.2">
      <c r="A30" s="72" t="s">
        <v>19</v>
      </c>
      <c r="B30" s="72" t="s">
        <v>2</v>
      </c>
      <c r="C30" s="44">
        <f>20*LOG10(4*PI()*C14*1000/C8)</f>
        <v>196.03103128498418</v>
      </c>
      <c r="D30" s="44">
        <f>20*LOG10(4*PI()*D14*1000/D8)</f>
        <v>195.68787918350347</v>
      </c>
    </row>
    <row r="31" spans="1:4" x14ac:dyDescent="0.2">
      <c r="A31" s="72" t="s">
        <v>27</v>
      </c>
      <c r="B31" s="72" t="s">
        <v>3</v>
      </c>
      <c r="C31" s="73">
        <f t="shared" ref="C31:D31" si="5">C26-C30+C27</f>
        <v>-283.03103128498418</v>
      </c>
      <c r="D31" s="73">
        <f t="shared" si="5"/>
        <v>-282.68787918350347</v>
      </c>
    </row>
    <row r="32" spans="1:4" x14ac:dyDescent="0.2">
      <c r="A32" s="59" t="s">
        <v>52</v>
      </c>
      <c r="B32" s="74" t="s">
        <v>2</v>
      </c>
      <c r="C32" s="74">
        <v>3.2</v>
      </c>
      <c r="D32" s="74">
        <v>3.2</v>
      </c>
    </row>
    <row r="33" spans="1:4" x14ac:dyDescent="0.2">
      <c r="A33" s="29" t="s">
        <v>76</v>
      </c>
      <c r="B33" s="74" t="s">
        <v>2</v>
      </c>
      <c r="C33" s="95">
        <f>VLOOKUP(C12,'Indoor outdoor attenuation'!data_1,10)</f>
        <v>21.209126178592292</v>
      </c>
      <c r="D33" s="95">
        <f>VLOOKUP(D12,'Indoor outdoor attenuation'!data_1,10)</f>
        <v>21.083046240102831</v>
      </c>
    </row>
    <row r="34" spans="1:4" x14ac:dyDescent="0.2">
      <c r="A34" s="72" t="s">
        <v>23</v>
      </c>
      <c r="B34" s="72" t="s">
        <v>3</v>
      </c>
      <c r="C34" s="45">
        <f>C31+C15-C32-C33</f>
        <v>-251.94015746357647</v>
      </c>
      <c r="D34" s="45">
        <f>D31+D15-D32-D33</f>
        <v>-251.97092542360627</v>
      </c>
    </row>
    <row r="35" spans="1:4" x14ac:dyDescent="0.2">
      <c r="A35" s="30" t="s">
        <v>30</v>
      </c>
      <c r="B35" s="72" t="s">
        <v>8</v>
      </c>
      <c r="C35" s="45">
        <f t="shared" ref="C35:D35" si="6">C34+10*LOG10(C9)</f>
        <v>-228.92985750693666</v>
      </c>
      <c r="D35" s="45">
        <f t="shared" si="6"/>
        <v>-228.96062546696646</v>
      </c>
    </row>
    <row r="36" spans="1:4" x14ac:dyDescent="0.2">
      <c r="A36" s="60" t="s">
        <v>63</v>
      </c>
      <c r="B36" s="60" t="s">
        <v>51</v>
      </c>
      <c r="C36" s="45">
        <v>1250</v>
      </c>
      <c r="D36" s="45">
        <v>1250</v>
      </c>
    </row>
    <row r="37" spans="1:4" x14ac:dyDescent="0.2">
      <c r="A37" s="60" t="s">
        <v>64</v>
      </c>
      <c r="B37" s="60"/>
      <c r="C37" s="100">
        <f>ROUNDUP(C36*C16,0)</f>
        <v>102500</v>
      </c>
      <c r="D37" s="100">
        <f>ROUNDUP(D36*D16,0)</f>
        <v>102500</v>
      </c>
    </row>
    <row r="38" spans="1:4" ht="13.5" thickBot="1" x14ac:dyDescent="0.25">
      <c r="A38" s="31" t="s">
        <v>42</v>
      </c>
      <c r="B38" s="32" t="s">
        <v>8</v>
      </c>
      <c r="C38" s="46">
        <f>C35+10*LOG10(C37)</f>
        <v>-178.82261885301892</v>
      </c>
      <c r="D38" s="46">
        <f>D35+10*LOG10(D37)</f>
        <v>-178.85338681304873</v>
      </c>
    </row>
    <row r="39" spans="1:4" ht="13.5" thickBot="1" x14ac:dyDescent="0.25">
      <c r="A39" s="17" t="s">
        <v>13</v>
      </c>
      <c r="B39" s="17" t="s">
        <v>2</v>
      </c>
      <c r="C39" s="47">
        <f>C17-C18-C38</f>
        <v>0.82261885301892335</v>
      </c>
      <c r="D39" s="47">
        <f>D17-D18-D38</f>
        <v>0.85338681304872921</v>
      </c>
    </row>
  </sheetData>
  <mergeCells count="2">
    <mergeCell ref="A1:A2"/>
    <mergeCell ref="C3:D3"/>
  </mergeCells>
  <pageMargins left="0.7" right="0.7" top="0.75" bottom="0.75" header="0.3" footer="0.3"/>
  <legacy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E96E60-1201-4837-BD8B-4B0FE00D4730}">
  <dimension ref="A1:G40"/>
  <sheetViews>
    <sheetView topLeftCell="A10" workbookViewId="0">
      <selection activeCell="A29" sqref="A29"/>
    </sheetView>
  </sheetViews>
  <sheetFormatPr defaultColWidth="9.140625" defaultRowHeight="12.75" x14ac:dyDescent="0.2"/>
  <cols>
    <col min="1" max="1" width="106.7109375" customWidth="1"/>
    <col min="3" max="3" width="21.28515625" style="12" customWidth="1"/>
    <col min="4" max="4" width="42.7109375" style="12" customWidth="1"/>
    <col min="5" max="5" width="18.140625" customWidth="1"/>
    <col min="6" max="6" width="20.5703125" customWidth="1"/>
  </cols>
  <sheetData>
    <row r="1" spans="1:6" ht="13.5" thickBot="1" x14ac:dyDescent="0.25">
      <c r="A1" s="134" t="s">
        <v>67</v>
      </c>
      <c r="B1" s="12"/>
    </row>
    <row r="2" spans="1:6" ht="13.5" customHeight="1" thickBot="1" x14ac:dyDescent="0.25">
      <c r="A2" s="126"/>
      <c r="B2" s="12"/>
      <c r="C2" s="127" t="s">
        <v>44</v>
      </c>
      <c r="D2" s="132"/>
      <c r="E2" s="132"/>
      <c r="F2" s="133"/>
    </row>
    <row r="3" spans="1:6" ht="13.5" customHeight="1" thickBot="1" x14ac:dyDescent="0.25">
      <c r="A3" s="83"/>
      <c r="B3" s="12"/>
      <c r="C3" s="127" t="s">
        <v>44</v>
      </c>
      <c r="D3" s="132"/>
      <c r="E3" s="132"/>
      <c r="F3" s="133"/>
    </row>
    <row r="4" spans="1:6" ht="13.5" customHeight="1" thickBot="1" x14ac:dyDescent="0.25">
      <c r="A4" s="12"/>
      <c r="B4" s="12"/>
      <c r="C4" s="127" t="s">
        <v>49</v>
      </c>
      <c r="D4" s="128"/>
      <c r="E4" s="129" t="s">
        <v>45</v>
      </c>
      <c r="F4" s="130"/>
    </row>
    <row r="5" spans="1:6" ht="13.5" thickBot="1" x14ac:dyDescent="0.25">
      <c r="A5" s="118" t="s">
        <v>50</v>
      </c>
      <c r="B5" s="119"/>
      <c r="C5" s="82" t="s">
        <v>31</v>
      </c>
      <c r="D5" s="82" t="s">
        <v>28</v>
      </c>
      <c r="E5" s="86" t="s">
        <v>47</v>
      </c>
      <c r="F5" s="101" t="s">
        <v>48</v>
      </c>
    </row>
    <row r="6" spans="1:6" ht="13.5" thickBot="1" x14ac:dyDescent="0.25">
      <c r="A6" s="17" t="s">
        <v>11</v>
      </c>
      <c r="B6" s="93"/>
      <c r="C6" s="17" t="s">
        <v>12</v>
      </c>
      <c r="D6" s="17" t="s">
        <v>12</v>
      </c>
      <c r="E6" s="87" t="s">
        <v>46</v>
      </c>
      <c r="F6" s="92" t="s">
        <v>46</v>
      </c>
    </row>
    <row r="7" spans="1:6" x14ac:dyDescent="0.2">
      <c r="A7" s="38" t="s">
        <v>20</v>
      </c>
      <c r="B7" s="48" t="s">
        <v>0</v>
      </c>
      <c r="C7" s="38"/>
      <c r="D7" s="38"/>
      <c r="E7" s="38"/>
      <c r="F7" s="38"/>
    </row>
    <row r="8" spans="1:6" x14ac:dyDescent="0.2">
      <c r="A8" s="77" t="s">
        <v>21</v>
      </c>
      <c r="B8" s="78" t="s">
        <v>6</v>
      </c>
      <c r="C8" s="77">
        <v>115.125</v>
      </c>
      <c r="D8" s="77">
        <v>115.125</v>
      </c>
      <c r="E8" s="77">
        <v>150</v>
      </c>
      <c r="F8" s="77">
        <v>150</v>
      </c>
    </row>
    <row r="9" spans="1:6" x14ac:dyDescent="0.2">
      <c r="A9" s="34" t="s">
        <v>22</v>
      </c>
      <c r="B9" s="55" t="s">
        <v>7</v>
      </c>
      <c r="C9" s="75">
        <f t="shared" ref="C9:F9" si="0">2.99792458/C8/10</f>
        <v>2.6040604386536369E-3</v>
      </c>
      <c r="D9" s="75">
        <f t="shared" si="0"/>
        <v>2.6040604386536369E-3</v>
      </c>
      <c r="E9" s="75">
        <f t="shared" si="0"/>
        <v>1.9986163866666665E-3</v>
      </c>
      <c r="F9" s="75">
        <f t="shared" si="0"/>
        <v>1.9986163866666665E-3</v>
      </c>
    </row>
    <row r="10" spans="1:6" x14ac:dyDescent="0.2">
      <c r="A10" s="77" t="s">
        <v>32</v>
      </c>
      <c r="B10" s="78" t="s">
        <v>10</v>
      </c>
      <c r="C10" s="42">
        <v>200</v>
      </c>
      <c r="D10" s="42">
        <v>200</v>
      </c>
      <c r="E10" s="42">
        <v>500</v>
      </c>
      <c r="F10" s="42">
        <v>500</v>
      </c>
    </row>
    <row r="11" spans="1:6" x14ac:dyDescent="0.2">
      <c r="A11" s="77" t="s">
        <v>33</v>
      </c>
      <c r="B11" s="78" t="s">
        <v>4</v>
      </c>
      <c r="C11" s="42">
        <v>830</v>
      </c>
      <c r="D11" s="42">
        <v>800</v>
      </c>
      <c r="E11" s="42">
        <v>705</v>
      </c>
      <c r="F11" s="42">
        <v>705</v>
      </c>
    </row>
    <row r="12" spans="1:6" x14ac:dyDescent="0.2">
      <c r="A12" s="77" t="s">
        <v>34</v>
      </c>
      <c r="B12" s="78" t="s">
        <v>41</v>
      </c>
      <c r="C12" s="43">
        <v>53.3</v>
      </c>
      <c r="D12" s="43">
        <v>53</v>
      </c>
      <c r="E12" s="43">
        <v>0</v>
      </c>
      <c r="F12" s="43">
        <v>56.9</v>
      </c>
    </row>
    <row r="13" spans="1:6" x14ac:dyDescent="0.2">
      <c r="A13" s="34" t="s">
        <v>35</v>
      </c>
      <c r="B13" s="55" t="s">
        <v>41</v>
      </c>
      <c r="C13" s="36">
        <f>90-C12</f>
        <v>36.700000000000003</v>
      </c>
      <c r="D13" s="36">
        <f>90-D12</f>
        <v>37</v>
      </c>
      <c r="E13" s="36">
        <f t="shared" ref="E13" si="1">90-E12</f>
        <v>90</v>
      </c>
      <c r="F13" s="36">
        <v>33.1</v>
      </c>
    </row>
    <row r="14" spans="1:6" x14ac:dyDescent="0.2">
      <c r="A14" s="34" t="s">
        <v>36</v>
      </c>
      <c r="B14" s="55" t="s">
        <v>41</v>
      </c>
      <c r="C14" s="36">
        <f t="shared" ref="C14:D14" si="2">(ASIN(SIN(C12*PI()/180)/(1+C11/6371)))*180/PI()+0.00000001</f>
        <v>45.182994227157891</v>
      </c>
      <c r="D14" s="36">
        <f t="shared" si="2"/>
        <v>45.197449705097966</v>
      </c>
      <c r="E14" s="36">
        <f>(ASIN(SIN(E12*PI()/180)/(1+E11/6371)))*180/PI()+0.00000001</f>
        <v>1E-8</v>
      </c>
      <c r="F14" s="36">
        <f t="shared" ref="F14" si="3">(ASIN(SIN(F12*PI()/180)/(1+F11/6371)))*180/PI()+0.00000001</f>
        <v>48.960285792894503</v>
      </c>
    </row>
    <row r="15" spans="1:6" x14ac:dyDescent="0.2">
      <c r="A15" s="34" t="s">
        <v>37</v>
      </c>
      <c r="B15" s="55" t="s">
        <v>4</v>
      </c>
      <c r="C15" s="37">
        <f t="shared" ref="C15:F15" si="4">6371*SIN((ASIN(((6371+C11)/6371)*SIN(C14*PI()/180))*180/PI()-C14)*PI()/180)/SIN(C14*PI()/180)</f>
        <v>1268.1174814937638</v>
      </c>
      <c r="D15" s="37">
        <f t="shared" si="4"/>
        <v>1218.9948902651022</v>
      </c>
      <c r="E15" s="37">
        <f t="shared" si="4"/>
        <v>704.99999999999977</v>
      </c>
      <c r="F15" s="37">
        <f t="shared" si="4"/>
        <v>1166.7585937581823</v>
      </c>
    </row>
    <row r="16" spans="1:6" x14ac:dyDescent="0.2">
      <c r="A16" s="77" t="s">
        <v>38</v>
      </c>
      <c r="B16" s="78" t="s">
        <v>5</v>
      </c>
      <c r="C16" s="77">
        <v>55.5</v>
      </c>
      <c r="D16" s="77">
        <v>55</v>
      </c>
      <c r="E16" s="77">
        <v>45</v>
      </c>
      <c r="F16" s="77">
        <v>45</v>
      </c>
    </row>
    <row r="17" spans="1:6" x14ac:dyDescent="0.2">
      <c r="A17" s="77" t="s">
        <v>16</v>
      </c>
      <c r="B17" s="78" t="s">
        <v>15</v>
      </c>
      <c r="C17" s="42">
        <v>82</v>
      </c>
      <c r="D17" s="42">
        <v>82</v>
      </c>
      <c r="E17" s="77">
        <v>154</v>
      </c>
      <c r="F17" s="77">
        <v>759</v>
      </c>
    </row>
    <row r="18" spans="1:6" x14ac:dyDescent="0.2">
      <c r="A18" s="77" t="s">
        <v>39</v>
      </c>
      <c r="B18" s="78" t="s">
        <v>8</v>
      </c>
      <c r="C18" s="42">
        <v>-166</v>
      </c>
      <c r="D18" s="42">
        <v>-166</v>
      </c>
      <c r="E18" s="77">
        <v>-159</v>
      </c>
      <c r="F18" s="77">
        <v>-159</v>
      </c>
    </row>
    <row r="19" spans="1:6" x14ac:dyDescent="0.2">
      <c r="A19" s="35" t="s">
        <v>40</v>
      </c>
      <c r="B19" s="78" t="s">
        <v>2</v>
      </c>
      <c r="C19" s="42">
        <v>12</v>
      </c>
      <c r="D19" s="42">
        <v>12</v>
      </c>
      <c r="E19" s="42">
        <v>12</v>
      </c>
      <c r="F19" s="42">
        <v>12</v>
      </c>
    </row>
    <row r="20" spans="1:6" x14ac:dyDescent="0.2">
      <c r="A20" s="6"/>
      <c r="B20" s="67"/>
      <c r="C20" s="120"/>
      <c r="D20" s="117"/>
      <c r="E20" s="68"/>
      <c r="F20" s="68"/>
    </row>
    <row r="21" spans="1:6" x14ac:dyDescent="0.2">
      <c r="A21" s="25" t="s">
        <v>17</v>
      </c>
      <c r="B21" s="52"/>
      <c r="C21" s="25"/>
      <c r="D21" s="25"/>
      <c r="E21" s="76"/>
      <c r="F21" s="76"/>
    </row>
    <row r="22" spans="1:6" x14ac:dyDescent="0.2">
      <c r="A22" s="69" t="s">
        <v>24</v>
      </c>
      <c r="B22" s="51" t="s">
        <v>9</v>
      </c>
      <c r="C22" s="69">
        <v>0</v>
      </c>
      <c r="D22" s="69">
        <v>0</v>
      </c>
      <c r="E22" s="69">
        <v>0</v>
      </c>
      <c r="F22" s="69">
        <v>0</v>
      </c>
    </row>
    <row r="23" spans="1:6" x14ac:dyDescent="0.2">
      <c r="A23" s="69" t="s">
        <v>43</v>
      </c>
      <c r="B23" s="51" t="s">
        <v>2</v>
      </c>
      <c r="C23" s="69">
        <v>20</v>
      </c>
      <c r="D23" s="69">
        <v>20</v>
      </c>
      <c r="E23" s="50">
        <v>20</v>
      </c>
      <c r="F23" s="50">
        <v>20</v>
      </c>
    </row>
    <row r="24" spans="1:6" x14ac:dyDescent="0.2">
      <c r="A24" s="25" t="s">
        <v>25</v>
      </c>
      <c r="B24" s="52" t="s">
        <v>9</v>
      </c>
      <c r="C24" s="25">
        <f t="shared" ref="C24:F24" si="5">C22-C23+C29</f>
        <v>-20</v>
      </c>
      <c r="D24" s="25">
        <f t="shared" si="5"/>
        <v>-20</v>
      </c>
      <c r="E24" s="25">
        <f t="shared" si="5"/>
        <v>-20</v>
      </c>
      <c r="F24" s="25">
        <f t="shared" si="5"/>
        <v>-20</v>
      </c>
    </row>
    <row r="25" spans="1:6" x14ac:dyDescent="0.2">
      <c r="A25" s="69" t="s">
        <v>18</v>
      </c>
      <c r="B25" s="51" t="s">
        <v>6</v>
      </c>
      <c r="C25" s="69">
        <v>1</v>
      </c>
      <c r="D25" s="69">
        <v>1</v>
      </c>
      <c r="E25" s="69">
        <v>1</v>
      </c>
      <c r="F25" s="69">
        <v>1</v>
      </c>
    </row>
    <row r="26" spans="1:6" x14ac:dyDescent="0.2">
      <c r="A26" s="25" t="s">
        <v>26</v>
      </c>
      <c r="B26" s="52" t="s">
        <v>1</v>
      </c>
      <c r="C26" s="70">
        <f t="shared" ref="C26:F26" si="6">C24-10*LOG(C25*1000)</f>
        <v>-50</v>
      </c>
      <c r="D26" s="70">
        <f t="shared" si="6"/>
        <v>-50</v>
      </c>
      <c r="E26" s="70">
        <f t="shared" si="6"/>
        <v>-50</v>
      </c>
      <c r="F26" s="70">
        <f t="shared" si="6"/>
        <v>-50</v>
      </c>
    </row>
    <row r="27" spans="1:6" x14ac:dyDescent="0.2">
      <c r="A27" s="25" t="s">
        <v>26</v>
      </c>
      <c r="B27" s="52" t="s">
        <v>3</v>
      </c>
      <c r="C27" s="70">
        <f t="shared" ref="C27:F27" si="7">C26-30</f>
        <v>-80</v>
      </c>
      <c r="D27" s="70">
        <f t="shared" si="7"/>
        <v>-80</v>
      </c>
      <c r="E27" s="70">
        <f t="shared" si="7"/>
        <v>-80</v>
      </c>
      <c r="F27" s="70">
        <f t="shared" si="7"/>
        <v>-80</v>
      </c>
    </row>
    <row r="28" spans="1:6" x14ac:dyDescent="0.2">
      <c r="A28" s="69" t="s">
        <v>14</v>
      </c>
      <c r="B28" s="51" t="s">
        <v>2</v>
      </c>
      <c r="C28" s="71">
        <v>-7</v>
      </c>
      <c r="D28" s="71">
        <v>-7</v>
      </c>
      <c r="E28" s="71">
        <v>-7</v>
      </c>
      <c r="F28" s="71">
        <v>-7</v>
      </c>
    </row>
    <row r="29" spans="1:6" x14ac:dyDescent="0.2">
      <c r="A29" s="69" t="s">
        <v>53</v>
      </c>
      <c r="B29" s="51" t="s">
        <v>5</v>
      </c>
      <c r="C29" s="108">
        <v>0</v>
      </c>
      <c r="D29" s="108">
        <v>0</v>
      </c>
      <c r="E29" s="108">
        <v>0</v>
      </c>
      <c r="F29" s="108">
        <v>0</v>
      </c>
    </row>
    <row r="30" spans="1:6" x14ac:dyDescent="0.2">
      <c r="A30" s="13"/>
      <c r="B30" s="94"/>
      <c r="C30" s="117"/>
      <c r="D30" s="117"/>
      <c r="E30" s="68"/>
      <c r="F30" s="68"/>
    </row>
    <row r="31" spans="1:6" x14ac:dyDescent="0.2">
      <c r="A31" s="72" t="s">
        <v>19</v>
      </c>
      <c r="B31" s="58" t="s">
        <v>2</v>
      </c>
      <c r="C31" s="44">
        <f t="shared" ref="C31:F31" si="8">20*LOG10(4*PI()*C15*1000/C9)</f>
        <v>195.73436587615464</v>
      </c>
      <c r="D31" s="44">
        <f t="shared" si="8"/>
        <v>195.39121378925444</v>
      </c>
      <c r="E31" s="44">
        <f t="shared" si="8"/>
        <v>192.93339074282497</v>
      </c>
      <c r="F31" s="44">
        <f t="shared" si="8"/>
        <v>197.30922857027994</v>
      </c>
    </row>
    <row r="32" spans="1:6" x14ac:dyDescent="0.2">
      <c r="A32" s="72" t="s">
        <v>27</v>
      </c>
      <c r="B32" s="58" t="s">
        <v>3</v>
      </c>
      <c r="C32" s="73">
        <f t="shared" ref="C32:F32" si="9">C27-C31+C28</f>
        <v>-282.73436587615464</v>
      </c>
      <c r="D32" s="73">
        <f t="shared" si="9"/>
        <v>-282.39121378925444</v>
      </c>
      <c r="E32" s="73">
        <f t="shared" si="9"/>
        <v>-279.93339074282494</v>
      </c>
      <c r="F32" s="73">
        <f t="shared" si="9"/>
        <v>-284.30922857027997</v>
      </c>
    </row>
    <row r="33" spans="1:7" x14ac:dyDescent="0.2">
      <c r="A33" s="59" t="s">
        <v>52</v>
      </c>
      <c r="B33" s="53" t="s">
        <v>2</v>
      </c>
      <c r="C33" s="74">
        <v>3.2</v>
      </c>
      <c r="D33" s="74">
        <v>3.2</v>
      </c>
      <c r="E33" s="66">
        <v>2</v>
      </c>
      <c r="F33" s="66">
        <v>3.8</v>
      </c>
    </row>
    <row r="34" spans="1:7" x14ac:dyDescent="0.2">
      <c r="A34" s="29" t="s">
        <v>76</v>
      </c>
      <c r="B34" s="53" t="s">
        <v>2</v>
      </c>
      <c r="C34" s="95">
        <f>VLOOKUP(C13,'Indoor outdoor attenuation'!data_1,10)</f>
        <v>21.209126178592292</v>
      </c>
      <c r="D34" s="95">
        <f>VLOOKUP(D13,'Indoor outdoor attenuation'!data_1,10)</f>
        <v>21.083046240102831</v>
      </c>
      <c r="E34" s="95">
        <f>VLOOKUP(E13,'Indoor outdoor attenuation'!data_1,10)</f>
        <v>19.548948658395229</v>
      </c>
      <c r="F34" s="95">
        <f>VLOOKUP(F13,'Indoor outdoor attenuation'!data_1,10)</f>
        <v>21.492478138580541</v>
      </c>
    </row>
    <row r="35" spans="1:7" x14ac:dyDescent="0.2">
      <c r="A35" s="72" t="s">
        <v>23</v>
      </c>
      <c r="B35" s="58" t="s">
        <v>3</v>
      </c>
      <c r="C35" s="45">
        <f t="shared" ref="C35:F35" si="10">C32+C16-C33-C34</f>
        <v>-251.64349205474693</v>
      </c>
      <c r="D35" s="45">
        <f t="shared" si="10"/>
        <v>-251.67426002935724</v>
      </c>
      <c r="E35" s="45">
        <f t="shared" si="10"/>
        <v>-256.48233940122014</v>
      </c>
      <c r="F35" s="45">
        <f t="shared" si="10"/>
        <v>-264.60170670886055</v>
      </c>
    </row>
    <row r="36" spans="1:7" x14ac:dyDescent="0.2">
      <c r="A36" s="30" t="s">
        <v>30</v>
      </c>
      <c r="B36" s="58" t="s">
        <v>8</v>
      </c>
      <c r="C36" s="45">
        <f t="shared" ref="C36:F36" si="11">C35+10*LOG10(C10)</f>
        <v>-228.63319209810712</v>
      </c>
      <c r="D36" s="45">
        <f t="shared" si="11"/>
        <v>-228.66396007271743</v>
      </c>
      <c r="E36" s="45">
        <f t="shared" si="11"/>
        <v>-229.49263935785996</v>
      </c>
      <c r="F36" s="45">
        <f t="shared" si="11"/>
        <v>-237.61200666550036</v>
      </c>
    </row>
    <row r="37" spans="1:7" x14ac:dyDescent="0.2">
      <c r="A37" s="60" t="s">
        <v>63</v>
      </c>
      <c r="B37" s="61" t="s">
        <v>51</v>
      </c>
      <c r="C37" s="45">
        <v>1250</v>
      </c>
      <c r="D37" s="45">
        <v>1250</v>
      </c>
      <c r="E37" s="45">
        <v>1250</v>
      </c>
      <c r="F37" s="45">
        <v>1250</v>
      </c>
      <c r="G37" s="12"/>
    </row>
    <row r="38" spans="1:7" x14ac:dyDescent="0.2">
      <c r="A38" s="60" t="s">
        <v>65</v>
      </c>
      <c r="B38" s="61"/>
      <c r="C38" s="100">
        <f>ROUNDUP(C37*C17,0)</f>
        <v>102500</v>
      </c>
      <c r="D38" s="100">
        <f>ROUNDUP(D37*D17,0)</f>
        <v>102500</v>
      </c>
      <c r="E38" s="100">
        <f>ROUNDUP(E37*E17,0)</f>
        <v>192500</v>
      </c>
      <c r="F38" s="100">
        <f>ROUNDUP(F37*F17,0)</f>
        <v>948750</v>
      </c>
      <c r="G38" s="12"/>
    </row>
    <row r="39" spans="1:7" ht="13.5" thickBot="1" x14ac:dyDescent="0.25">
      <c r="A39" s="31" t="s">
        <v>42</v>
      </c>
      <c r="B39" s="65" t="s">
        <v>8</v>
      </c>
      <c r="C39" s="90">
        <f>C36+10*LOG10(C38)</f>
        <v>-178.52595344418938</v>
      </c>
      <c r="D39" s="90">
        <f>D36+10*LOG10(D38)</f>
        <v>-178.5567214187997</v>
      </c>
      <c r="E39" s="90">
        <f>E36+10*LOG10(E38)</f>
        <v>-176.64833201941477</v>
      </c>
      <c r="F39" s="90">
        <f>F36+10*LOG10(F38)</f>
        <v>-177.84048877646501</v>
      </c>
    </row>
    <row r="40" spans="1:7" ht="13.5" thickBot="1" x14ac:dyDescent="0.25">
      <c r="A40" s="17" t="s">
        <v>13</v>
      </c>
      <c r="B40" s="17" t="s">
        <v>2</v>
      </c>
      <c r="C40" s="47">
        <f>C18-C19-C39</f>
        <v>0.52595344418938339</v>
      </c>
      <c r="D40" s="47">
        <f>D18-D19-D39</f>
        <v>0.55672141879969672</v>
      </c>
      <c r="E40" s="47">
        <f>E18-E19-E39</f>
        <v>5.6483320194147666</v>
      </c>
      <c r="F40" s="47">
        <f>F18-F19-F39</f>
        <v>6.8404887764650084</v>
      </c>
    </row>
  </sheetData>
  <mergeCells count="5">
    <mergeCell ref="A1:A2"/>
    <mergeCell ref="C2:F2"/>
    <mergeCell ref="C3:F3"/>
    <mergeCell ref="C4:D4"/>
    <mergeCell ref="E4:F4"/>
  </mergeCells>
  <pageMargins left="0.7" right="0.7" top="0.75" bottom="0.75" header="0.3" footer="0.3"/>
  <legacy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4"/>
  <dimension ref="B2:M95"/>
  <sheetViews>
    <sheetView topLeftCell="A10" workbookViewId="0">
      <selection activeCell="B42" sqref="B42"/>
    </sheetView>
  </sheetViews>
  <sheetFormatPr defaultColWidth="11.42578125" defaultRowHeight="12.75" x14ac:dyDescent="0.2"/>
  <cols>
    <col min="1" max="1" width="3" customWidth="1"/>
    <col min="2" max="2" width="18.140625" customWidth="1"/>
    <col min="3" max="3" width="21" customWidth="1"/>
    <col min="4" max="4" width="17.85546875" customWidth="1"/>
    <col min="5" max="5" width="16.42578125" customWidth="1"/>
    <col min="6" max="6" width="20.5703125" customWidth="1"/>
    <col min="7" max="7" width="7" bestFit="1" customWidth="1"/>
    <col min="8" max="8" width="8.85546875" bestFit="1" customWidth="1"/>
    <col min="9" max="9" width="19.5703125" customWidth="1"/>
    <col min="10" max="10" width="24.42578125" customWidth="1"/>
    <col min="11" max="11" width="8.7109375" customWidth="1"/>
    <col min="13" max="13" width="20.28515625" bestFit="1" customWidth="1"/>
  </cols>
  <sheetData>
    <row r="2" spans="2:13" ht="13.5" thickBot="1" x14ac:dyDescent="0.25">
      <c r="M2" s="115">
        <v>0.02</v>
      </c>
    </row>
    <row r="3" spans="2:13" ht="13.5" thickBot="1" x14ac:dyDescent="0.25">
      <c r="B3" s="22" t="s">
        <v>68</v>
      </c>
      <c r="C3" s="22" t="s">
        <v>54</v>
      </c>
      <c r="D3" s="22" t="s">
        <v>58</v>
      </c>
      <c r="E3" s="22" t="s">
        <v>59</v>
      </c>
      <c r="F3" s="22" t="s">
        <v>55</v>
      </c>
      <c r="G3" s="22" t="s">
        <v>56</v>
      </c>
      <c r="H3" s="22" t="s">
        <v>61</v>
      </c>
      <c r="I3" s="22" t="s">
        <v>60</v>
      </c>
      <c r="J3" s="22" t="s">
        <v>62</v>
      </c>
      <c r="K3" s="98" t="s">
        <v>57</v>
      </c>
      <c r="L3" s="112" t="s">
        <v>69</v>
      </c>
    </row>
    <row r="4" spans="2:13" ht="13.5" thickBot="1" x14ac:dyDescent="0.25">
      <c r="B4" s="91" t="s">
        <v>41</v>
      </c>
      <c r="C4" s="91" t="s">
        <v>2</v>
      </c>
      <c r="D4" s="91" t="s">
        <v>2</v>
      </c>
      <c r="E4" s="91"/>
      <c r="F4" s="91" t="s">
        <v>2</v>
      </c>
      <c r="G4" s="91" t="s">
        <v>2</v>
      </c>
      <c r="H4" s="91" t="s">
        <v>2</v>
      </c>
      <c r="I4" s="91"/>
      <c r="J4" s="91"/>
      <c r="K4" s="99" t="s">
        <v>2</v>
      </c>
      <c r="L4" s="113" t="s">
        <v>70</v>
      </c>
      <c r="M4" s="113" t="s">
        <v>71</v>
      </c>
    </row>
    <row r="5" spans="2:13" x14ac:dyDescent="0.2">
      <c r="B5" s="102">
        <v>0</v>
      </c>
      <c r="C5" s="103">
        <v>13.6</v>
      </c>
      <c r="D5" s="103">
        <v>26.1</v>
      </c>
      <c r="E5" s="103">
        <f>(-10*LOG10(0.7*10^(-$C5/10)+0.3*10^(-$D5/10)))</f>
        <v>15.045594485972952</v>
      </c>
      <c r="F5" s="103">
        <v>0</v>
      </c>
      <c r="G5" s="103">
        <v>18.100000000000001</v>
      </c>
      <c r="H5" s="103">
        <v>3</v>
      </c>
      <c r="I5" s="103">
        <v>0</v>
      </c>
      <c r="J5" s="103">
        <v>0</v>
      </c>
      <c r="K5" s="104">
        <f>M5+G5+H5</f>
        <v>34.052776338066245</v>
      </c>
      <c r="L5" s="114">
        <f>E5</f>
        <v>15.045594485972952</v>
      </c>
      <c r="M5" s="116">
        <f>-10*LOG($M$2+(1-$M$2)*10^(-L5/10))</f>
        <v>12.952776338066245</v>
      </c>
    </row>
    <row r="6" spans="2:13" x14ac:dyDescent="0.2">
      <c r="B6" s="105">
        <v>1</v>
      </c>
      <c r="C6" s="96">
        <v>13.7</v>
      </c>
      <c r="D6" s="96">
        <v>26.2</v>
      </c>
      <c r="E6" s="96">
        <f t="shared" ref="E6:E69" si="0">(-10*LOG10(0.7*10^(-$C6/10)+0.3*10^(-$D6/10)))</f>
        <v>15.145594485972955</v>
      </c>
      <c r="F6" s="103">
        <v>0</v>
      </c>
      <c r="G6" s="96">
        <v>16.8</v>
      </c>
      <c r="H6" s="103">
        <v>3</v>
      </c>
      <c r="I6" s="103">
        <v>0</v>
      </c>
      <c r="J6" s="103">
        <v>0</v>
      </c>
      <c r="K6" s="104">
        <f t="shared" ref="K6:K69" si="1">M6+G6+H6</f>
        <v>32.813027151251475</v>
      </c>
      <c r="L6" s="114">
        <f t="shared" ref="L6:L69" si="2">E6</f>
        <v>15.145594485972955</v>
      </c>
      <c r="M6" s="116">
        <f t="shared" ref="M6:M69" si="3">-10*LOG($M$2+(1-$M$2)*10^(-L6/10))</f>
        <v>13.013027151251471</v>
      </c>
    </row>
    <row r="7" spans="2:13" x14ac:dyDescent="0.2">
      <c r="B7" s="105">
        <v>2</v>
      </c>
      <c r="C7" s="96">
        <v>13.8</v>
      </c>
      <c r="D7" s="96">
        <v>26.2</v>
      </c>
      <c r="E7" s="96">
        <f t="shared" si="0"/>
        <v>15.243214517009926</v>
      </c>
      <c r="F7" s="103">
        <v>0</v>
      </c>
      <c r="G7" s="96">
        <v>15.7</v>
      </c>
      <c r="H7" s="103">
        <v>3</v>
      </c>
      <c r="I7" s="103">
        <v>0</v>
      </c>
      <c r="J7" s="103">
        <v>0</v>
      </c>
      <c r="K7" s="104">
        <f t="shared" si="1"/>
        <v>31.771310883228999</v>
      </c>
      <c r="L7" s="114">
        <f t="shared" si="2"/>
        <v>15.243214517009926</v>
      </c>
      <c r="M7" s="116">
        <f t="shared" si="3"/>
        <v>13.071310883229001</v>
      </c>
    </row>
    <row r="8" spans="2:13" x14ac:dyDescent="0.2">
      <c r="B8" s="105">
        <v>3</v>
      </c>
      <c r="C8" s="96">
        <v>13.9</v>
      </c>
      <c r="D8" s="96">
        <v>26.3</v>
      </c>
      <c r="E8" s="96">
        <f t="shared" si="0"/>
        <v>15.343214517009926</v>
      </c>
      <c r="F8" s="103">
        <v>0</v>
      </c>
      <c r="G8" s="96">
        <v>14.8</v>
      </c>
      <c r="H8" s="103">
        <v>3</v>
      </c>
      <c r="I8" s="103">
        <v>0</v>
      </c>
      <c r="J8" s="103">
        <v>0</v>
      </c>
      <c r="K8" s="104">
        <f t="shared" si="1"/>
        <v>30.930467013340053</v>
      </c>
      <c r="L8" s="114">
        <f t="shared" si="2"/>
        <v>15.343214517009926</v>
      </c>
      <c r="M8" s="116">
        <f t="shared" si="3"/>
        <v>13.130467013340052</v>
      </c>
    </row>
    <row r="9" spans="2:13" x14ac:dyDescent="0.2">
      <c r="B9" s="105">
        <v>4</v>
      </c>
      <c r="C9" s="96">
        <v>14</v>
      </c>
      <c r="D9" s="96">
        <v>26.4</v>
      </c>
      <c r="E9" s="96">
        <f t="shared" si="0"/>
        <v>15.443214517009924</v>
      </c>
      <c r="F9" s="103">
        <v>0</v>
      </c>
      <c r="G9" s="96">
        <v>14</v>
      </c>
      <c r="H9" s="103">
        <v>3</v>
      </c>
      <c r="I9" s="103">
        <v>0</v>
      </c>
      <c r="J9" s="103">
        <v>0</v>
      </c>
      <c r="K9" s="104">
        <f t="shared" si="1"/>
        <v>30.189065656091774</v>
      </c>
      <c r="L9" s="114">
        <f t="shared" si="2"/>
        <v>15.443214517009924</v>
      </c>
      <c r="M9" s="116">
        <f t="shared" si="3"/>
        <v>13.189065656091774</v>
      </c>
    </row>
    <row r="10" spans="2:13" x14ac:dyDescent="0.2">
      <c r="B10" s="105">
        <v>5</v>
      </c>
      <c r="C10" s="96">
        <v>14.1</v>
      </c>
      <c r="D10" s="96">
        <v>26.5</v>
      </c>
      <c r="E10" s="96">
        <f t="shared" si="0"/>
        <v>15.543214517009925</v>
      </c>
      <c r="F10" s="103">
        <v>0</v>
      </c>
      <c r="G10" s="96">
        <v>13.2</v>
      </c>
      <c r="H10" s="103">
        <v>3</v>
      </c>
      <c r="I10" s="103">
        <v>0</v>
      </c>
      <c r="J10" s="103">
        <v>0</v>
      </c>
      <c r="K10" s="104">
        <f t="shared" si="1"/>
        <v>29.447104599699834</v>
      </c>
      <c r="L10" s="114">
        <f t="shared" si="2"/>
        <v>15.543214517009925</v>
      </c>
      <c r="M10" s="116">
        <f t="shared" si="3"/>
        <v>13.247104599699833</v>
      </c>
    </row>
    <row r="11" spans="2:13" x14ac:dyDescent="0.2">
      <c r="B11" s="105">
        <v>6</v>
      </c>
      <c r="C11" s="96">
        <v>14.2</v>
      </c>
      <c r="D11" s="96">
        <v>26.5</v>
      </c>
      <c r="E11" s="96">
        <f t="shared" si="0"/>
        <v>15.640780460862931</v>
      </c>
      <c r="F11" s="103">
        <v>0</v>
      </c>
      <c r="G11" s="96">
        <v>12.6</v>
      </c>
      <c r="H11" s="103">
        <v>3</v>
      </c>
      <c r="I11" s="103">
        <v>0</v>
      </c>
      <c r="J11" s="103">
        <v>0</v>
      </c>
      <c r="K11" s="104">
        <f t="shared" si="1"/>
        <v>28.903189427827847</v>
      </c>
      <c r="L11" s="114">
        <f t="shared" si="2"/>
        <v>15.640780460862931</v>
      </c>
      <c r="M11" s="116">
        <f t="shared" si="3"/>
        <v>13.303189427827849</v>
      </c>
    </row>
    <row r="12" spans="2:13" x14ac:dyDescent="0.2">
      <c r="B12" s="105">
        <v>7</v>
      </c>
      <c r="C12" s="96">
        <v>14.3</v>
      </c>
      <c r="D12" s="96">
        <v>26.6</v>
      </c>
      <c r="E12" s="96">
        <f t="shared" si="0"/>
        <v>15.740780460862931</v>
      </c>
      <c r="F12" s="103">
        <v>0</v>
      </c>
      <c r="G12" s="96">
        <v>12</v>
      </c>
      <c r="H12" s="103">
        <v>3</v>
      </c>
      <c r="I12" s="103">
        <v>0</v>
      </c>
      <c r="J12" s="103">
        <v>0</v>
      </c>
      <c r="K12" s="104">
        <f t="shared" si="1"/>
        <v>28.360116627035879</v>
      </c>
      <c r="L12" s="114">
        <f t="shared" si="2"/>
        <v>15.740780460862931</v>
      </c>
      <c r="M12" s="116">
        <f t="shared" si="3"/>
        <v>13.360116627035881</v>
      </c>
    </row>
    <row r="13" spans="2:13" x14ac:dyDescent="0.2">
      <c r="B13" s="105">
        <v>8</v>
      </c>
      <c r="C13" s="96">
        <v>14.4</v>
      </c>
      <c r="D13" s="96">
        <v>26.7</v>
      </c>
      <c r="E13" s="96">
        <f t="shared" si="0"/>
        <v>15.840780460862929</v>
      </c>
      <c r="F13" s="103">
        <v>0</v>
      </c>
      <c r="G13" s="96">
        <v>11.4</v>
      </c>
      <c r="H13" s="103">
        <v>3</v>
      </c>
      <c r="I13" s="103">
        <v>0</v>
      </c>
      <c r="J13" s="103">
        <v>0</v>
      </c>
      <c r="K13" s="104">
        <f t="shared" si="1"/>
        <v>27.816478358347169</v>
      </c>
      <c r="L13" s="114">
        <f t="shared" si="2"/>
        <v>15.840780460862929</v>
      </c>
      <c r="M13" s="116">
        <f t="shared" si="3"/>
        <v>13.41647835834717</v>
      </c>
    </row>
    <row r="14" spans="2:13" x14ac:dyDescent="0.2">
      <c r="B14" s="105">
        <v>9</v>
      </c>
      <c r="C14" s="96">
        <v>14.5</v>
      </c>
      <c r="D14" s="96">
        <v>26.8</v>
      </c>
      <c r="E14" s="96">
        <f t="shared" si="0"/>
        <v>15.940780460862932</v>
      </c>
      <c r="F14" s="103">
        <v>0</v>
      </c>
      <c r="G14" s="96">
        <v>10.9</v>
      </c>
      <c r="H14" s="103">
        <v>3</v>
      </c>
      <c r="I14" s="103">
        <v>0</v>
      </c>
      <c r="J14" s="103">
        <v>0</v>
      </c>
      <c r="K14" s="104">
        <f t="shared" si="1"/>
        <v>27.37227296279783</v>
      </c>
      <c r="L14" s="114">
        <f t="shared" si="2"/>
        <v>15.940780460862932</v>
      </c>
      <c r="M14" s="116">
        <f t="shared" si="3"/>
        <v>13.472272962797829</v>
      </c>
    </row>
    <row r="15" spans="2:13" x14ac:dyDescent="0.2">
      <c r="B15" s="105">
        <v>10</v>
      </c>
      <c r="C15" s="96">
        <v>14.6</v>
      </c>
      <c r="D15" s="96">
        <v>26.8</v>
      </c>
      <c r="E15" s="96">
        <f t="shared" si="0"/>
        <v>16.038291119692317</v>
      </c>
      <c r="F15" s="103">
        <v>0</v>
      </c>
      <c r="G15" s="96">
        <v>10.4</v>
      </c>
      <c r="H15" s="103">
        <v>3</v>
      </c>
      <c r="I15" s="103">
        <v>0</v>
      </c>
      <c r="J15" s="103">
        <v>0</v>
      </c>
      <c r="K15" s="104">
        <f t="shared" si="1"/>
        <v>26.926131075244065</v>
      </c>
      <c r="L15" s="114">
        <f t="shared" si="2"/>
        <v>16.038291119692317</v>
      </c>
      <c r="M15" s="116">
        <f t="shared" si="3"/>
        <v>13.526131075244066</v>
      </c>
    </row>
    <row r="16" spans="2:13" x14ac:dyDescent="0.2">
      <c r="B16" s="105">
        <v>11</v>
      </c>
      <c r="C16" s="96">
        <v>14.7</v>
      </c>
      <c r="D16" s="96">
        <v>26.9</v>
      </c>
      <c r="E16" s="96">
        <f t="shared" si="0"/>
        <v>16.138291119692315</v>
      </c>
      <c r="F16" s="103">
        <v>0</v>
      </c>
      <c r="G16" s="96">
        <v>10</v>
      </c>
      <c r="H16" s="103">
        <v>3</v>
      </c>
      <c r="I16" s="103">
        <v>0</v>
      </c>
      <c r="J16" s="103">
        <v>0</v>
      </c>
      <c r="K16" s="104">
        <f t="shared" si="1"/>
        <v>26.580801230288955</v>
      </c>
      <c r="L16" s="114">
        <f t="shared" si="2"/>
        <v>16.138291119692315</v>
      </c>
      <c r="M16" s="116">
        <f t="shared" si="3"/>
        <v>13.580801230288957</v>
      </c>
    </row>
    <row r="17" spans="2:13" x14ac:dyDescent="0.2">
      <c r="B17" s="105">
        <v>12</v>
      </c>
      <c r="C17" s="96">
        <v>14.8</v>
      </c>
      <c r="D17" s="96">
        <v>27</v>
      </c>
      <c r="E17" s="96">
        <f t="shared" si="0"/>
        <v>16.238291119692317</v>
      </c>
      <c r="F17" s="103">
        <v>0</v>
      </c>
      <c r="G17" s="96">
        <v>9.5</v>
      </c>
      <c r="H17" s="103">
        <v>3</v>
      </c>
      <c r="I17" s="103">
        <v>0</v>
      </c>
      <c r="J17" s="103">
        <v>0</v>
      </c>
      <c r="K17" s="104">
        <f t="shared" si="1"/>
        <v>26.134900178333012</v>
      </c>
      <c r="L17" s="114">
        <f t="shared" si="2"/>
        <v>16.238291119692317</v>
      </c>
      <c r="M17" s="116">
        <f t="shared" si="3"/>
        <v>13.634900178333014</v>
      </c>
    </row>
    <row r="18" spans="2:13" x14ac:dyDescent="0.2">
      <c r="B18" s="105">
        <v>13</v>
      </c>
      <c r="C18" s="96">
        <v>14.9</v>
      </c>
      <c r="D18" s="96">
        <v>27.1</v>
      </c>
      <c r="E18" s="96">
        <f t="shared" si="0"/>
        <v>16.338291119692315</v>
      </c>
      <c r="F18" s="103">
        <v>0</v>
      </c>
      <c r="G18" s="96">
        <v>9.1</v>
      </c>
      <c r="H18" s="103">
        <v>3</v>
      </c>
      <c r="I18" s="103">
        <v>0</v>
      </c>
      <c r="J18" s="103">
        <v>0</v>
      </c>
      <c r="K18" s="104">
        <f t="shared" si="1"/>
        <v>25.788426840198532</v>
      </c>
      <c r="L18" s="114">
        <f t="shared" si="2"/>
        <v>16.338291119692315</v>
      </c>
      <c r="M18" s="116">
        <f t="shared" si="3"/>
        <v>13.688426840198531</v>
      </c>
    </row>
    <row r="19" spans="2:13" x14ac:dyDescent="0.2">
      <c r="B19" s="105">
        <v>14</v>
      </c>
      <c r="C19" s="96">
        <v>15.1</v>
      </c>
      <c r="D19" s="96">
        <v>27.2</v>
      </c>
      <c r="E19" s="96">
        <f t="shared" si="0"/>
        <v>16.535745270569375</v>
      </c>
      <c r="F19" s="103">
        <v>0</v>
      </c>
      <c r="G19" s="96">
        <v>8.6999999999999993</v>
      </c>
      <c r="H19" s="103">
        <v>3</v>
      </c>
      <c r="I19" s="103">
        <v>0</v>
      </c>
      <c r="J19" s="103">
        <v>0</v>
      </c>
      <c r="K19" s="104">
        <f t="shared" si="1"/>
        <v>25.492433359103032</v>
      </c>
      <c r="L19" s="114">
        <f t="shared" si="2"/>
        <v>16.535745270569375</v>
      </c>
      <c r="M19" s="116">
        <f t="shared" si="3"/>
        <v>13.792433359103033</v>
      </c>
    </row>
    <row r="20" spans="2:13" x14ac:dyDescent="0.2">
      <c r="B20" s="105">
        <v>15</v>
      </c>
      <c r="C20" s="96">
        <v>15.2</v>
      </c>
      <c r="D20" s="96">
        <v>27.2</v>
      </c>
      <c r="E20" s="96">
        <f t="shared" si="0"/>
        <v>16.633141665016865</v>
      </c>
      <c r="F20" s="103">
        <v>0</v>
      </c>
      <c r="G20" s="96">
        <v>8.3000000000000007</v>
      </c>
      <c r="H20" s="103">
        <v>3</v>
      </c>
      <c r="I20" s="103">
        <v>0</v>
      </c>
      <c r="J20" s="103">
        <v>0</v>
      </c>
      <c r="K20" s="104">
        <f t="shared" si="1"/>
        <v>25.142910933767585</v>
      </c>
      <c r="L20" s="114">
        <f t="shared" si="2"/>
        <v>16.633141665016865</v>
      </c>
      <c r="M20" s="116">
        <f t="shared" si="3"/>
        <v>13.842910933767584</v>
      </c>
    </row>
    <row r="21" spans="2:13" x14ac:dyDescent="0.2">
      <c r="B21" s="105">
        <v>16</v>
      </c>
      <c r="C21" s="96">
        <v>15.3</v>
      </c>
      <c r="D21" s="96">
        <v>27.3</v>
      </c>
      <c r="E21" s="96">
        <f t="shared" si="0"/>
        <v>16.733141665016863</v>
      </c>
      <c r="F21" s="103">
        <v>0</v>
      </c>
      <c r="G21" s="96">
        <v>8</v>
      </c>
      <c r="H21" s="103">
        <v>3</v>
      </c>
      <c r="I21" s="103">
        <v>0</v>
      </c>
      <c r="J21" s="103">
        <v>0</v>
      </c>
      <c r="K21" s="104">
        <f t="shared" si="1"/>
        <v>24.89417027765294</v>
      </c>
      <c r="L21" s="114">
        <f t="shared" si="2"/>
        <v>16.733141665016863</v>
      </c>
      <c r="M21" s="116">
        <f t="shared" si="3"/>
        <v>13.89417027765294</v>
      </c>
    </row>
    <row r="22" spans="2:13" x14ac:dyDescent="0.2">
      <c r="B22" s="105">
        <v>17</v>
      </c>
      <c r="C22" s="96">
        <v>15.4</v>
      </c>
      <c r="D22" s="96">
        <v>27.4</v>
      </c>
      <c r="E22" s="96">
        <f t="shared" si="0"/>
        <v>16.833141665016864</v>
      </c>
      <c r="F22" s="103">
        <v>0</v>
      </c>
      <c r="G22" s="96">
        <v>7.6</v>
      </c>
      <c r="H22" s="103">
        <v>3</v>
      </c>
      <c r="I22" s="103">
        <v>0</v>
      </c>
      <c r="J22" s="103">
        <v>0</v>
      </c>
      <c r="K22" s="104">
        <f t="shared" si="1"/>
        <v>24.544854205362899</v>
      </c>
      <c r="L22" s="114">
        <f t="shared" si="2"/>
        <v>16.833141665016864</v>
      </c>
      <c r="M22" s="116">
        <f t="shared" si="3"/>
        <v>13.944854205362899</v>
      </c>
    </row>
    <row r="23" spans="2:13" x14ac:dyDescent="0.2">
      <c r="B23" s="105">
        <v>18</v>
      </c>
      <c r="C23" s="96">
        <v>15.5</v>
      </c>
      <c r="D23" s="96">
        <v>27.5</v>
      </c>
      <c r="E23" s="96">
        <f t="shared" si="0"/>
        <v>16.933141665016862</v>
      </c>
      <c r="F23" s="103">
        <v>0</v>
      </c>
      <c r="G23" s="96">
        <v>7.3</v>
      </c>
      <c r="H23" s="103">
        <v>3</v>
      </c>
      <c r="I23" s="103">
        <v>0</v>
      </c>
      <c r="J23" s="103">
        <v>0</v>
      </c>
      <c r="K23" s="104">
        <f t="shared" si="1"/>
        <v>24.294962535647649</v>
      </c>
      <c r="L23" s="114">
        <f t="shared" si="2"/>
        <v>16.933141665016862</v>
      </c>
      <c r="M23" s="116">
        <f t="shared" si="3"/>
        <v>13.994962535647648</v>
      </c>
    </row>
    <row r="24" spans="2:13" x14ac:dyDescent="0.2">
      <c r="B24" s="105">
        <v>19</v>
      </c>
      <c r="C24" s="96">
        <v>15.6</v>
      </c>
      <c r="D24" s="96">
        <v>27.6</v>
      </c>
      <c r="E24" s="96">
        <f t="shared" si="0"/>
        <v>17.033141665016863</v>
      </c>
      <c r="F24" s="103">
        <v>0</v>
      </c>
      <c r="G24" s="96">
        <v>7</v>
      </c>
      <c r="H24" s="103">
        <v>3</v>
      </c>
      <c r="I24" s="103">
        <v>0</v>
      </c>
      <c r="J24" s="103">
        <v>0</v>
      </c>
      <c r="K24" s="104">
        <f t="shared" si="1"/>
        <v>24.044495239793005</v>
      </c>
      <c r="L24" s="114">
        <f t="shared" si="2"/>
        <v>17.033141665016863</v>
      </c>
      <c r="M24" s="116">
        <f t="shared" si="3"/>
        <v>14.044495239793005</v>
      </c>
    </row>
    <row r="25" spans="2:13" x14ac:dyDescent="0.2">
      <c r="B25" s="105">
        <v>20</v>
      </c>
      <c r="C25" s="96">
        <v>15.7</v>
      </c>
      <c r="D25" s="96">
        <v>27.6</v>
      </c>
      <c r="E25" s="96">
        <f t="shared" si="0"/>
        <v>17.130479028544187</v>
      </c>
      <c r="F25" s="103">
        <v>0</v>
      </c>
      <c r="G25" s="96">
        <v>6.7</v>
      </c>
      <c r="H25" s="103">
        <v>3</v>
      </c>
      <c r="I25" s="103">
        <v>0</v>
      </c>
      <c r="J25" s="103">
        <v>0</v>
      </c>
      <c r="K25" s="104">
        <f t="shared" si="1"/>
        <v>23.792156345078169</v>
      </c>
      <c r="L25" s="114">
        <f t="shared" si="2"/>
        <v>17.130479028544187</v>
      </c>
      <c r="M25" s="116">
        <f t="shared" si="3"/>
        <v>14.092156345078168</v>
      </c>
    </row>
    <row r="26" spans="2:13" x14ac:dyDescent="0.2">
      <c r="B26" s="105">
        <v>21</v>
      </c>
      <c r="C26" s="96">
        <v>15.8</v>
      </c>
      <c r="D26" s="96">
        <v>27.7</v>
      </c>
      <c r="E26" s="96">
        <f t="shared" si="0"/>
        <v>17.230479028544185</v>
      </c>
      <c r="F26" s="103">
        <v>0</v>
      </c>
      <c r="G26" s="96">
        <v>6.4</v>
      </c>
      <c r="H26" s="103">
        <v>3</v>
      </c>
      <c r="I26" s="103">
        <v>0</v>
      </c>
      <c r="J26" s="103">
        <v>0</v>
      </c>
      <c r="K26" s="104">
        <f t="shared" si="1"/>
        <v>23.540553632234442</v>
      </c>
      <c r="L26" s="114">
        <f t="shared" si="2"/>
        <v>17.230479028544185</v>
      </c>
      <c r="M26" s="116">
        <f t="shared" si="3"/>
        <v>14.14055363223444</v>
      </c>
    </row>
    <row r="27" spans="2:13" x14ac:dyDescent="0.2">
      <c r="B27" s="105">
        <v>22</v>
      </c>
      <c r="C27" s="96">
        <v>16</v>
      </c>
      <c r="D27" s="96">
        <v>27.8</v>
      </c>
      <c r="E27" s="96">
        <f t="shared" si="0"/>
        <v>17.427756060177323</v>
      </c>
      <c r="F27" s="103">
        <v>0</v>
      </c>
      <c r="G27" s="96">
        <v>6.1</v>
      </c>
      <c r="H27" s="103">
        <v>3</v>
      </c>
      <c r="I27" s="103">
        <v>0</v>
      </c>
      <c r="J27" s="103">
        <v>0</v>
      </c>
      <c r="K27" s="104">
        <f t="shared" si="1"/>
        <v>23.334345394360092</v>
      </c>
      <c r="L27" s="114">
        <f t="shared" si="2"/>
        <v>17.427756060177323</v>
      </c>
      <c r="M27" s="116">
        <f t="shared" si="3"/>
        <v>14.234345394360092</v>
      </c>
    </row>
    <row r="28" spans="2:13" x14ac:dyDescent="0.2">
      <c r="B28" s="105">
        <v>23</v>
      </c>
      <c r="C28" s="96">
        <v>16.100000000000001</v>
      </c>
      <c r="D28" s="96">
        <v>27.9</v>
      </c>
      <c r="E28" s="96">
        <f t="shared" si="0"/>
        <v>17.527756060177325</v>
      </c>
      <c r="F28" s="103">
        <v>0</v>
      </c>
      <c r="G28" s="96">
        <v>5.9</v>
      </c>
      <c r="H28" s="103">
        <v>3</v>
      </c>
      <c r="I28" s="103">
        <v>0</v>
      </c>
      <c r="J28" s="103">
        <v>0</v>
      </c>
      <c r="K28" s="104">
        <f t="shared" si="1"/>
        <v>23.181035733515742</v>
      </c>
      <c r="L28" s="114">
        <f t="shared" si="2"/>
        <v>17.527756060177325</v>
      </c>
      <c r="M28" s="116">
        <f t="shared" si="3"/>
        <v>14.281035733515742</v>
      </c>
    </row>
    <row r="29" spans="2:13" x14ac:dyDescent="0.2">
      <c r="B29" s="105">
        <v>24</v>
      </c>
      <c r="C29" s="96">
        <v>16.2</v>
      </c>
      <c r="D29" s="96">
        <v>28</v>
      </c>
      <c r="E29" s="96">
        <f t="shared" si="0"/>
        <v>17.627756060177322</v>
      </c>
      <c r="F29" s="103">
        <v>0</v>
      </c>
      <c r="G29" s="96">
        <v>5.6</v>
      </c>
      <c r="H29" s="103">
        <v>3</v>
      </c>
      <c r="I29" s="103">
        <v>0</v>
      </c>
      <c r="J29" s="103">
        <v>0</v>
      </c>
      <c r="K29" s="104">
        <f t="shared" si="1"/>
        <v>22.927153416618175</v>
      </c>
      <c r="L29" s="114">
        <f t="shared" si="2"/>
        <v>17.627756060177322</v>
      </c>
      <c r="M29" s="116">
        <f t="shared" si="3"/>
        <v>14.327153416618177</v>
      </c>
    </row>
    <row r="30" spans="2:13" x14ac:dyDescent="0.2">
      <c r="B30" s="105">
        <v>25</v>
      </c>
      <c r="C30" s="96">
        <v>16.3</v>
      </c>
      <c r="D30" s="96">
        <v>28.1</v>
      </c>
      <c r="E30" s="96">
        <f t="shared" si="0"/>
        <v>17.72775606017732</v>
      </c>
      <c r="F30" s="103">
        <v>0</v>
      </c>
      <c r="G30" s="96">
        <v>5.4</v>
      </c>
      <c r="H30" s="103">
        <v>3</v>
      </c>
      <c r="I30" s="103">
        <v>0</v>
      </c>
      <c r="J30" s="103">
        <v>0</v>
      </c>
      <c r="K30" s="104">
        <f t="shared" si="1"/>
        <v>22.772699466521686</v>
      </c>
      <c r="L30" s="114">
        <f t="shared" si="2"/>
        <v>17.72775606017732</v>
      </c>
      <c r="M30" s="116">
        <f t="shared" si="3"/>
        <v>14.372699466521688</v>
      </c>
    </row>
    <row r="31" spans="2:13" x14ac:dyDescent="0.2">
      <c r="B31" s="105">
        <v>26</v>
      </c>
      <c r="C31" s="96">
        <v>16.399999999999999</v>
      </c>
      <c r="D31" s="96">
        <v>28.1</v>
      </c>
      <c r="E31" s="96">
        <f t="shared" si="0"/>
        <v>17.824971431983641</v>
      </c>
      <c r="F31" s="103">
        <v>0</v>
      </c>
      <c r="G31" s="96">
        <v>5.0999999999999996</v>
      </c>
      <c r="H31" s="103">
        <v>3</v>
      </c>
      <c r="I31" s="103">
        <v>0</v>
      </c>
      <c r="J31" s="103">
        <v>0</v>
      </c>
      <c r="K31" s="104">
        <f t="shared" si="1"/>
        <v>22.516430361588792</v>
      </c>
      <c r="L31" s="114">
        <f t="shared" si="2"/>
        <v>17.824971431983641</v>
      </c>
      <c r="M31" s="116">
        <f t="shared" si="3"/>
        <v>14.416430361588793</v>
      </c>
    </row>
    <row r="32" spans="2:13" x14ac:dyDescent="0.2">
      <c r="B32" s="105">
        <v>27</v>
      </c>
      <c r="C32" s="96">
        <v>16.600000000000001</v>
      </c>
      <c r="D32" s="96">
        <v>28.2</v>
      </c>
      <c r="E32" s="96">
        <f t="shared" si="0"/>
        <v>18.022123788591674</v>
      </c>
      <c r="F32" s="103">
        <v>0</v>
      </c>
      <c r="G32" s="96">
        <v>4.9000000000000004</v>
      </c>
      <c r="H32" s="103">
        <v>3</v>
      </c>
      <c r="I32" s="103">
        <v>0</v>
      </c>
      <c r="J32" s="103">
        <v>0</v>
      </c>
      <c r="K32" s="104">
        <f t="shared" si="1"/>
        <v>22.40346620429041</v>
      </c>
      <c r="L32" s="114">
        <f t="shared" si="2"/>
        <v>18.022123788591674</v>
      </c>
      <c r="M32" s="116">
        <f t="shared" si="3"/>
        <v>14.50346620429041</v>
      </c>
    </row>
    <row r="33" spans="2:13" x14ac:dyDescent="0.2">
      <c r="B33" s="105">
        <v>28</v>
      </c>
      <c r="C33" s="96">
        <v>16.7</v>
      </c>
      <c r="D33" s="96">
        <v>28.3</v>
      </c>
      <c r="E33" s="96">
        <f t="shared" si="0"/>
        <v>18.122123788591672</v>
      </c>
      <c r="F33" s="103">
        <v>0</v>
      </c>
      <c r="G33" s="96">
        <v>4.7</v>
      </c>
      <c r="H33" s="103">
        <v>3</v>
      </c>
      <c r="I33" s="103">
        <v>0</v>
      </c>
      <c r="J33" s="103">
        <v>0</v>
      </c>
      <c r="K33" s="104">
        <f t="shared" si="1"/>
        <v>22.246770735218004</v>
      </c>
      <c r="L33" s="114">
        <f t="shared" si="2"/>
        <v>18.122123788591672</v>
      </c>
      <c r="M33" s="116">
        <f t="shared" si="3"/>
        <v>14.546770735218004</v>
      </c>
    </row>
    <row r="34" spans="2:13" x14ac:dyDescent="0.2">
      <c r="B34" s="105">
        <v>29</v>
      </c>
      <c r="C34" s="96">
        <v>16.8</v>
      </c>
      <c r="D34" s="96">
        <v>28.4</v>
      </c>
      <c r="E34" s="96">
        <f t="shared" si="0"/>
        <v>18.222123788591674</v>
      </c>
      <c r="F34" s="103">
        <v>0</v>
      </c>
      <c r="G34" s="96">
        <v>4.5</v>
      </c>
      <c r="H34" s="103">
        <v>3</v>
      </c>
      <c r="I34" s="103">
        <v>0</v>
      </c>
      <c r="J34" s="103">
        <v>0</v>
      </c>
      <c r="K34" s="104">
        <f t="shared" si="1"/>
        <v>22.089510843415709</v>
      </c>
      <c r="L34" s="114">
        <f t="shared" si="2"/>
        <v>18.222123788591674</v>
      </c>
      <c r="M34" s="116">
        <f t="shared" si="3"/>
        <v>14.589510843415711</v>
      </c>
    </row>
    <row r="35" spans="2:13" x14ac:dyDescent="0.2">
      <c r="B35" s="105">
        <v>30</v>
      </c>
      <c r="C35" s="96">
        <v>16.899999999999999</v>
      </c>
      <c r="D35" s="96">
        <v>28.5</v>
      </c>
      <c r="E35" s="96">
        <f t="shared" si="0"/>
        <v>18.322123788591671</v>
      </c>
      <c r="F35" s="103">
        <v>0</v>
      </c>
      <c r="G35" s="96">
        <v>4.3</v>
      </c>
      <c r="H35" s="103">
        <v>3</v>
      </c>
      <c r="I35" s="103">
        <v>0</v>
      </c>
      <c r="J35" s="103">
        <v>0</v>
      </c>
      <c r="K35" s="104">
        <f t="shared" si="1"/>
        <v>21.93168841264719</v>
      </c>
      <c r="L35" s="114">
        <f t="shared" si="2"/>
        <v>18.322123788591671</v>
      </c>
      <c r="M35" s="116">
        <f t="shared" si="3"/>
        <v>14.63168841264719</v>
      </c>
    </row>
    <row r="36" spans="2:13" x14ac:dyDescent="0.2">
      <c r="B36" s="105">
        <v>31</v>
      </c>
      <c r="C36" s="96">
        <v>17</v>
      </c>
      <c r="D36" s="96">
        <v>28.6</v>
      </c>
      <c r="E36" s="96">
        <f t="shared" si="0"/>
        <v>18.422123788591669</v>
      </c>
      <c r="F36" s="103">
        <v>0</v>
      </c>
      <c r="G36" s="96">
        <v>4.0999999999999996</v>
      </c>
      <c r="H36" s="103">
        <v>3</v>
      </c>
      <c r="I36" s="103">
        <v>0</v>
      </c>
      <c r="J36" s="103">
        <v>0</v>
      </c>
      <c r="K36" s="104">
        <f t="shared" si="1"/>
        <v>21.773305465605521</v>
      </c>
      <c r="L36" s="114">
        <f t="shared" si="2"/>
        <v>18.422123788591669</v>
      </c>
      <c r="M36" s="116">
        <f t="shared" si="3"/>
        <v>14.673305465605521</v>
      </c>
    </row>
    <row r="37" spans="2:13" x14ac:dyDescent="0.2">
      <c r="B37" s="105">
        <v>32</v>
      </c>
      <c r="C37" s="96">
        <v>17.2</v>
      </c>
      <c r="D37" s="96">
        <v>28.6</v>
      </c>
      <c r="E37" s="96">
        <f t="shared" si="0"/>
        <v>18.616233894617299</v>
      </c>
      <c r="F37" s="103">
        <v>0</v>
      </c>
      <c r="G37" s="96">
        <v>3.9</v>
      </c>
      <c r="H37" s="103">
        <v>3</v>
      </c>
      <c r="I37" s="103">
        <v>0</v>
      </c>
      <c r="J37" s="103">
        <v>0</v>
      </c>
      <c r="K37" s="104">
        <f t="shared" si="1"/>
        <v>21.652496601755811</v>
      </c>
      <c r="L37" s="114">
        <f t="shared" si="2"/>
        <v>18.616233894617299</v>
      </c>
      <c r="M37" s="116">
        <f t="shared" si="3"/>
        <v>14.752496601755812</v>
      </c>
    </row>
    <row r="38" spans="2:13" x14ac:dyDescent="0.2">
      <c r="B38" s="105">
        <v>33</v>
      </c>
      <c r="C38" s="96">
        <v>17.3</v>
      </c>
      <c r="D38" s="96">
        <v>28.7</v>
      </c>
      <c r="E38" s="96">
        <f t="shared" si="0"/>
        <v>18.716233894617297</v>
      </c>
      <c r="F38" s="103">
        <v>0</v>
      </c>
      <c r="G38" s="96">
        <v>3.7</v>
      </c>
      <c r="H38" s="103">
        <v>3</v>
      </c>
      <c r="I38" s="103">
        <v>0</v>
      </c>
      <c r="J38" s="103">
        <v>0</v>
      </c>
      <c r="K38" s="104">
        <f t="shared" si="1"/>
        <v>21.492478138580541</v>
      </c>
      <c r="L38" s="114">
        <f t="shared" si="2"/>
        <v>18.716233894617297</v>
      </c>
      <c r="M38" s="116">
        <f t="shared" si="3"/>
        <v>14.792478138580542</v>
      </c>
    </row>
    <row r="39" spans="2:13" x14ac:dyDescent="0.2">
      <c r="B39" s="105">
        <v>34</v>
      </c>
      <c r="C39" s="96">
        <v>17.399999999999999</v>
      </c>
      <c r="D39" s="96">
        <v>28.8</v>
      </c>
      <c r="E39" s="96">
        <f t="shared" si="0"/>
        <v>18.816233894617294</v>
      </c>
      <c r="F39" s="103">
        <v>0</v>
      </c>
      <c r="G39" s="96">
        <v>3.6</v>
      </c>
      <c r="H39" s="103">
        <v>3</v>
      </c>
      <c r="I39" s="103">
        <v>0</v>
      </c>
      <c r="J39" s="103">
        <v>0</v>
      </c>
      <c r="K39" s="104">
        <f t="shared" si="1"/>
        <v>21.431908441878019</v>
      </c>
      <c r="L39" s="114">
        <f t="shared" si="2"/>
        <v>18.816233894617294</v>
      </c>
      <c r="M39" s="116">
        <f t="shared" si="3"/>
        <v>14.831908441878017</v>
      </c>
    </row>
    <row r="40" spans="2:13" x14ac:dyDescent="0.2">
      <c r="B40" s="105">
        <v>35</v>
      </c>
      <c r="C40" s="96">
        <v>17.5</v>
      </c>
      <c r="D40" s="96">
        <v>28.9</v>
      </c>
      <c r="E40" s="96">
        <f t="shared" si="0"/>
        <v>18.916233894617296</v>
      </c>
      <c r="F40" s="103">
        <v>0</v>
      </c>
      <c r="G40" s="96">
        <v>3.4</v>
      </c>
      <c r="H40" s="103">
        <v>3</v>
      </c>
      <c r="I40" s="103">
        <v>0</v>
      </c>
      <c r="J40" s="103">
        <v>0</v>
      </c>
      <c r="K40" s="104">
        <f t="shared" si="1"/>
        <v>21.270790188102737</v>
      </c>
      <c r="L40" s="114">
        <f t="shared" si="2"/>
        <v>18.916233894617296</v>
      </c>
      <c r="M40" s="116">
        <f t="shared" si="3"/>
        <v>14.870790188102738</v>
      </c>
    </row>
    <row r="41" spans="2:13" x14ac:dyDescent="0.2">
      <c r="B41" s="105">
        <v>36</v>
      </c>
      <c r="C41" s="96">
        <v>17.600000000000001</v>
      </c>
      <c r="D41" s="96">
        <v>29</v>
      </c>
      <c r="E41" s="96">
        <f t="shared" si="0"/>
        <v>19.016233894617301</v>
      </c>
      <c r="F41" s="103">
        <v>0</v>
      </c>
      <c r="G41" s="96">
        <v>3.3</v>
      </c>
      <c r="H41" s="103">
        <v>3</v>
      </c>
      <c r="I41" s="103">
        <v>0</v>
      </c>
      <c r="J41" s="103">
        <v>0</v>
      </c>
      <c r="K41" s="104">
        <f t="shared" si="1"/>
        <v>21.209126178592292</v>
      </c>
      <c r="L41" s="114">
        <f t="shared" si="2"/>
        <v>19.016233894617301</v>
      </c>
      <c r="M41" s="116">
        <f t="shared" si="3"/>
        <v>14.909126178592292</v>
      </c>
    </row>
    <row r="42" spans="2:13" x14ac:dyDescent="0.2">
      <c r="B42" s="105">
        <v>37</v>
      </c>
      <c r="C42" s="96">
        <v>17.8</v>
      </c>
      <c r="D42" s="96">
        <v>29.1</v>
      </c>
      <c r="E42" s="96">
        <f t="shared" si="0"/>
        <v>19.213188791708028</v>
      </c>
      <c r="F42" s="103">
        <v>0</v>
      </c>
      <c r="G42" s="96">
        <v>3.1</v>
      </c>
      <c r="H42" s="103">
        <v>3</v>
      </c>
      <c r="I42" s="103">
        <v>0</v>
      </c>
      <c r="J42" s="103">
        <v>0</v>
      </c>
      <c r="K42" s="104">
        <f t="shared" si="1"/>
        <v>21.083046240102831</v>
      </c>
      <c r="L42" s="114">
        <f t="shared" si="2"/>
        <v>19.213188791708028</v>
      </c>
      <c r="M42" s="116">
        <f t="shared" si="3"/>
        <v>14.98304624010283</v>
      </c>
    </row>
    <row r="43" spans="2:13" x14ac:dyDescent="0.2">
      <c r="B43" s="105">
        <v>38</v>
      </c>
      <c r="C43" s="96">
        <v>17.899999999999999</v>
      </c>
      <c r="D43" s="96">
        <v>29.2</v>
      </c>
      <c r="E43" s="96">
        <f t="shared" si="0"/>
        <v>19.313188791708022</v>
      </c>
      <c r="F43" s="103">
        <v>0</v>
      </c>
      <c r="G43" s="96">
        <v>3</v>
      </c>
      <c r="H43" s="103">
        <v>3</v>
      </c>
      <c r="I43" s="103">
        <v>0</v>
      </c>
      <c r="J43" s="103">
        <v>0</v>
      </c>
      <c r="K43" s="104">
        <f t="shared" si="1"/>
        <v>21.019779271635606</v>
      </c>
      <c r="L43" s="114">
        <f t="shared" si="2"/>
        <v>19.313188791708022</v>
      </c>
      <c r="M43" s="116">
        <f t="shared" si="3"/>
        <v>15.019779271635606</v>
      </c>
    </row>
    <row r="44" spans="2:13" x14ac:dyDescent="0.2">
      <c r="B44" s="105">
        <v>39</v>
      </c>
      <c r="C44" s="96">
        <v>18</v>
      </c>
      <c r="D44" s="96">
        <v>29.3</v>
      </c>
      <c r="E44" s="96">
        <f t="shared" si="0"/>
        <v>19.413188791708023</v>
      </c>
      <c r="F44" s="103">
        <v>0</v>
      </c>
      <c r="G44" s="96">
        <v>2.8</v>
      </c>
      <c r="H44" s="103">
        <v>3</v>
      </c>
      <c r="I44" s="103">
        <v>0</v>
      </c>
      <c r="J44" s="103">
        <v>0</v>
      </c>
      <c r="K44" s="104">
        <f t="shared" si="1"/>
        <v>20.855978843918322</v>
      </c>
      <c r="L44" s="114">
        <f t="shared" si="2"/>
        <v>19.413188791708023</v>
      </c>
      <c r="M44" s="116">
        <f t="shared" si="3"/>
        <v>15.055978843918322</v>
      </c>
    </row>
    <row r="45" spans="2:13" x14ac:dyDescent="0.2">
      <c r="B45" s="105">
        <v>40</v>
      </c>
      <c r="C45" s="96">
        <v>18.2</v>
      </c>
      <c r="D45" s="96">
        <v>29.4</v>
      </c>
      <c r="E45" s="96">
        <f t="shared" si="0"/>
        <v>19.610074967953299</v>
      </c>
      <c r="F45" s="103">
        <v>0</v>
      </c>
      <c r="G45" s="96">
        <v>2.7</v>
      </c>
      <c r="H45" s="103">
        <v>3</v>
      </c>
      <c r="I45" s="103">
        <v>0</v>
      </c>
      <c r="J45" s="103">
        <v>0</v>
      </c>
      <c r="K45" s="104">
        <f t="shared" si="1"/>
        <v>20.825704855382412</v>
      </c>
      <c r="L45" s="114">
        <f t="shared" si="2"/>
        <v>19.610074967953299</v>
      </c>
      <c r="M45" s="116">
        <f t="shared" si="3"/>
        <v>15.125704855382413</v>
      </c>
    </row>
    <row r="46" spans="2:13" x14ac:dyDescent="0.2">
      <c r="B46" s="105">
        <v>41</v>
      </c>
      <c r="C46" s="96">
        <v>18.3</v>
      </c>
      <c r="D46" s="96">
        <v>29.4</v>
      </c>
      <c r="E46" s="96">
        <f t="shared" si="0"/>
        <v>19.706890923417784</v>
      </c>
      <c r="F46" s="103">
        <v>0</v>
      </c>
      <c r="G46" s="96">
        <v>2.6</v>
      </c>
      <c r="H46" s="103">
        <v>3</v>
      </c>
      <c r="I46" s="103">
        <v>0</v>
      </c>
      <c r="J46" s="103">
        <v>0</v>
      </c>
      <c r="K46" s="104">
        <f t="shared" si="1"/>
        <v>20.759246177857765</v>
      </c>
      <c r="L46" s="114">
        <f t="shared" si="2"/>
        <v>19.706890923417784</v>
      </c>
      <c r="M46" s="116">
        <f t="shared" si="3"/>
        <v>15.159246177857765</v>
      </c>
    </row>
    <row r="47" spans="2:13" x14ac:dyDescent="0.2">
      <c r="B47" s="105">
        <v>42</v>
      </c>
      <c r="C47" s="96">
        <v>18.399999999999999</v>
      </c>
      <c r="D47" s="96">
        <v>29.5</v>
      </c>
      <c r="E47" s="96">
        <f t="shared" si="0"/>
        <v>19.806890923417782</v>
      </c>
      <c r="F47" s="103">
        <v>0</v>
      </c>
      <c r="G47" s="96">
        <v>2.5</v>
      </c>
      <c r="H47" s="103">
        <v>3</v>
      </c>
      <c r="I47" s="103">
        <v>0</v>
      </c>
      <c r="J47" s="103">
        <v>0</v>
      </c>
      <c r="K47" s="104">
        <f t="shared" si="1"/>
        <v>20.693379356708252</v>
      </c>
      <c r="L47" s="114">
        <f t="shared" si="2"/>
        <v>19.806890923417782</v>
      </c>
      <c r="M47" s="116">
        <f t="shared" si="3"/>
        <v>15.193379356708252</v>
      </c>
    </row>
    <row r="48" spans="2:13" x14ac:dyDescent="0.2">
      <c r="B48" s="105">
        <v>43</v>
      </c>
      <c r="C48" s="96">
        <v>18.5</v>
      </c>
      <c r="D48" s="96">
        <v>29.6</v>
      </c>
      <c r="E48" s="96">
        <f t="shared" si="0"/>
        <v>19.906890923417787</v>
      </c>
      <c r="F48" s="103">
        <v>0</v>
      </c>
      <c r="G48" s="96">
        <v>2.2999999999999998</v>
      </c>
      <c r="H48" s="103">
        <v>3</v>
      </c>
      <c r="I48" s="103">
        <v>0</v>
      </c>
      <c r="J48" s="103">
        <v>0</v>
      </c>
      <c r="K48" s="104">
        <f t="shared" si="1"/>
        <v>20.526996770474128</v>
      </c>
      <c r="L48" s="114">
        <f t="shared" si="2"/>
        <v>19.906890923417787</v>
      </c>
      <c r="M48" s="116">
        <f t="shared" si="3"/>
        <v>15.226996770474129</v>
      </c>
    </row>
    <row r="49" spans="2:13" x14ac:dyDescent="0.2">
      <c r="B49" s="105">
        <v>44</v>
      </c>
      <c r="C49" s="96">
        <v>18.7</v>
      </c>
      <c r="D49" s="96">
        <v>29.7</v>
      </c>
      <c r="E49" s="96">
        <f t="shared" si="0"/>
        <v>20.103635127748372</v>
      </c>
      <c r="F49" s="103">
        <v>0</v>
      </c>
      <c r="G49" s="96">
        <v>2.2000000000000002</v>
      </c>
      <c r="H49" s="103">
        <v>3</v>
      </c>
      <c r="I49" s="103">
        <v>0</v>
      </c>
      <c r="J49" s="103">
        <v>0</v>
      </c>
      <c r="K49" s="104">
        <f t="shared" si="1"/>
        <v>20.491646544808304</v>
      </c>
      <c r="L49" s="114">
        <f t="shared" si="2"/>
        <v>20.103635127748372</v>
      </c>
      <c r="M49" s="116">
        <f t="shared" si="3"/>
        <v>15.291646544808303</v>
      </c>
    </row>
    <row r="50" spans="2:13" x14ac:dyDescent="0.2">
      <c r="B50" s="105">
        <v>45</v>
      </c>
      <c r="C50" s="96">
        <v>18.8</v>
      </c>
      <c r="D50" s="96">
        <v>29.8</v>
      </c>
      <c r="E50" s="96">
        <f t="shared" si="0"/>
        <v>20.203635127748377</v>
      </c>
      <c r="F50" s="103">
        <v>0</v>
      </c>
      <c r="G50" s="96">
        <v>2.1</v>
      </c>
      <c r="H50" s="103">
        <v>3</v>
      </c>
      <c r="I50" s="103">
        <v>0</v>
      </c>
      <c r="J50" s="103">
        <v>0</v>
      </c>
      <c r="K50" s="104">
        <f t="shared" si="1"/>
        <v>20.423756620257151</v>
      </c>
      <c r="L50" s="114">
        <f t="shared" si="2"/>
        <v>20.203635127748377</v>
      </c>
      <c r="M50" s="116">
        <f t="shared" si="3"/>
        <v>15.32375662025715</v>
      </c>
    </row>
    <row r="51" spans="2:13" x14ac:dyDescent="0.2">
      <c r="B51" s="105">
        <v>46</v>
      </c>
      <c r="C51" s="96">
        <v>18.899999999999999</v>
      </c>
      <c r="D51" s="96">
        <v>29.9</v>
      </c>
      <c r="E51" s="96">
        <f t="shared" si="0"/>
        <v>20.303635127748375</v>
      </c>
      <c r="F51" s="103">
        <v>0</v>
      </c>
      <c r="G51" s="96">
        <v>2</v>
      </c>
      <c r="H51" s="103">
        <v>3</v>
      </c>
      <c r="I51" s="103">
        <v>0</v>
      </c>
      <c r="J51" s="103">
        <v>0</v>
      </c>
      <c r="K51" s="104">
        <f t="shared" si="1"/>
        <v>20.355366829512519</v>
      </c>
      <c r="L51" s="114">
        <f t="shared" si="2"/>
        <v>20.303635127748375</v>
      </c>
      <c r="M51" s="116">
        <f t="shared" si="3"/>
        <v>15.355366829512519</v>
      </c>
    </row>
    <row r="52" spans="2:13" x14ac:dyDescent="0.2">
      <c r="B52" s="105">
        <v>47</v>
      </c>
      <c r="C52" s="96">
        <v>19.100000000000001</v>
      </c>
      <c r="D52" s="96">
        <v>30</v>
      </c>
      <c r="E52" s="96">
        <f t="shared" si="0"/>
        <v>20.500306019663029</v>
      </c>
      <c r="F52" s="103">
        <v>0</v>
      </c>
      <c r="G52" s="96">
        <v>1.9</v>
      </c>
      <c r="H52" s="103">
        <v>3</v>
      </c>
      <c r="I52" s="103">
        <v>0</v>
      </c>
      <c r="J52" s="103">
        <v>0</v>
      </c>
      <c r="K52" s="104">
        <f t="shared" si="1"/>
        <v>20.316092968101763</v>
      </c>
      <c r="L52" s="114">
        <f t="shared" si="2"/>
        <v>20.500306019663029</v>
      </c>
      <c r="M52" s="116">
        <f t="shared" si="3"/>
        <v>15.416092968101765</v>
      </c>
    </row>
    <row r="53" spans="2:13" x14ac:dyDescent="0.2">
      <c r="B53" s="105">
        <v>48</v>
      </c>
      <c r="C53" s="96">
        <v>19.2</v>
      </c>
      <c r="D53" s="96">
        <v>30.1</v>
      </c>
      <c r="E53" s="96">
        <f t="shared" si="0"/>
        <v>20.60030601966303</v>
      </c>
      <c r="F53" s="103">
        <v>0</v>
      </c>
      <c r="G53" s="96">
        <v>1.8</v>
      </c>
      <c r="H53" s="103">
        <v>3</v>
      </c>
      <c r="I53" s="103">
        <v>0</v>
      </c>
      <c r="J53" s="103">
        <v>0</v>
      </c>
      <c r="K53" s="104">
        <f t="shared" si="1"/>
        <v>20.246245314214057</v>
      </c>
      <c r="L53" s="114">
        <f t="shared" si="2"/>
        <v>20.60030601966303</v>
      </c>
      <c r="M53" s="116">
        <f t="shared" si="3"/>
        <v>15.446245314214057</v>
      </c>
    </row>
    <row r="54" spans="2:13" x14ac:dyDescent="0.2">
      <c r="B54" s="105">
        <v>49</v>
      </c>
      <c r="C54" s="96">
        <v>19.3</v>
      </c>
      <c r="D54" s="96">
        <v>30.2</v>
      </c>
      <c r="E54" s="96">
        <f t="shared" si="0"/>
        <v>20.700306019663032</v>
      </c>
      <c r="F54" s="103">
        <v>0</v>
      </c>
      <c r="G54" s="96">
        <v>1.7</v>
      </c>
      <c r="H54" s="103">
        <v>3</v>
      </c>
      <c r="I54" s="103">
        <v>0</v>
      </c>
      <c r="J54" s="103">
        <v>0</v>
      </c>
      <c r="K54" s="104">
        <f t="shared" si="1"/>
        <v>20.175914951462872</v>
      </c>
      <c r="L54" s="114">
        <f t="shared" si="2"/>
        <v>20.700306019663032</v>
      </c>
      <c r="M54" s="116">
        <f t="shared" si="3"/>
        <v>15.475914951462871</v>
      </c>
    </row>
    <row r="55" spans="2:13" x14ac:dyDescent="0.2">
      <c r="B55" s="105">
        <v>50</v>
      </c>
      <c r="C55" s="96">
        <v>19.5</v>
      </c>
      <c r="D55" s="96">
        <v>30.3</v>
      </c>
      <c r="E55" s="96">
        <f t="shared" si="0"/>
        <v>20.89690200643593</v>
      </c>
      <c r="F55" s="103">
        <v>0</v>
      </c>
      <c r="G55" s="96">
        <v>1.6</v>
      </c>
      <c r="H55" s="103">
        <v>3</v>
      </c>
      <c r="I55" s="103">
        <v>0</v>
      </c>
      <c r="J55" s="103">
        <v>0</v>
      </c>
      <c r="K55" s="104">
        <f t="shared" si="1"/>
        <v>20.132854334469794</v>
      </c>
      <c r="L55" s="114">
        <f t="shared" si="2"/>
        <v>20.89690200643593</v>
      </c>
      <c r="M55" s="116">
        <f t="shared" si="3"/>
        <v>15.532854334469793</v>
      </c>
    </row>
    <row r="56" spans="2:13" x14ac:dyDescent="0.2">
      <c r="B56" s="105">
        <v>51</v>
      </c>
      <c r="C56" s="96">
        <v>19.600000000000001</v>
      </c>
      <c r="D56" s="96">
        <v>30.4</v>
      </c>
      <c r="E56" s="96">
        <f t="shared" si="0"/>
        <v>20.996902006435931</v>
      </c>
      <c r="F56" s="103">
        <v>0</v>
      </c>
      <c r="G56" s="96">
        <v>1.6</v>
      </c>
      <c r="H56" s="103">
        <v>3</v>
      </c>
      <c r="I56" s="103">
        <v>0</v>
      </c>
      <c r="J56" s="103">
        <v>0</v>
      </c>
      <c r="K56" s="104">
        <f t="shared" si="1"/>
        <v>20.161118968578268</v>
      </c>
      <c r="L56" s="114">
        <f t="shared" si="2"/>
        <v>20.996902006435931</v>
      </c>
      <c r="M56" s="116">
        <f t="shared" si="3"/>
        <v>15.561118968578267</v>
      </c>
    </row>
    <row r="57" spans="2:13" x14ac:dyDescent="0.2">
      <c r="B57" s="105">
        <v>52</v>
      </c>
      <c r="C57" s="96">
        <v>19.7</v>
      </c>
      <c r="D57" s="96">
        <v>30.5</v>
      </c>
      <c r="E57" s="96">
        <f t="shared" si="0"/>
        <v>21.096902006435933</v>
      </c>
      <c r="F57" s="103">
        <v>0</v>
      </c>
      <c r="G57" s="96">
        <v>1.5</v>
      </c>
      <c r="H57" s="103">
        <v>3</v>
      </c>
      <c r="I57" s="103">
        <v>0</v>
      </c>
      <c r="J57" s="103">
        <v>0</v>
      </c>
      <c r="K57" s="104">
        <f t="shared" si="1"/>
        <v>20.088919086004786</v>
      </c>
      <c r="L57" s="114">
        <f t="shared" si="2"/>
        <v>21.096902006435933</v>
      </c>
      <c r="M57" s="116">
        <f t="shared" si="3"/>
        <v>15.588919086004784</v>
      </c>
    </row>
    <row r="58" spans="2:13" x14ac:dyDescent="0.2">
      <c r="B58" s="105">
        <v>53</v>
      </c>
      <c r="C58" s="96">
        <v>19.899999999999999</v>
      </c>
      <c r="D58" s="96">
        <v>30.5</v>
      </c>
      <c r="E58" s="96">
        <f t="shared" si="0"/>
        <v>21.289862733321606</v>
      </c>
      <c r="F58" s="103">
        <v>0</v>
      </c>
      <c r="G58" s="96">
        <v>1.4</v>
      </c>
      <c r="H58" s="103">
        <v>3</v>
      </c>
      <c r="I58" s="103">
        <v>0</v>
      </c>
      <c r="J58" s="103">
        <v>0</v>
      </c>
      <c r="K58" s="104">
        <f t="shared" si="1"/>
        <v>20.041266973578669</v>
      </c>
      <c r="L58" s="114">
        <f t="shared" si="2"/>
        <v>21.289862733321606</v>
      </c>
      <c r="M58" s="116">
        <f t="shared" si="3"/>
        <v>15.64126697357867</v>
      </c>
    </row>
    <row r="59" spans="2:13" x14ac:dyDescent="0.2">
      <c r="B59" s="105">
        <v>54</v>
      </c>
      <c r="C59" s="96">
        <v>20</v>
      </c>
      <c r="D59" s="96">
        <v>30.6</v>
      </c>
      <c r="E59" s="96">
        <f t="shared" si="0"/>
        <v>21.38986273332161</v>
      </c>
      <c r="F59" s="103">
        <v>0</v>
      </c>
      <c r="G59" s="96">
        <v>1.3</v>
      </c>
      <c r="H59" s="103">
        <v>3</v>
      </c>
      <c r="I59" s="103">
        <v>0</v>
      </c>
      <c r="J59" s="103">
        <v>0</v>
      </c>
      <c r="K59" s="104">
        <f t="shared" si="1"/>
        <v>19.967733610130999</v>
      </c>
      <c r="L59" s="114">
        <f t="shared" si="2"/>
        <v>21.38986273332161</v>
      </c>
      <c r="M59" s="116">
        <f t="shared" si="3"/>
        <v>15.667733610130998</v>
      </c>
    </row>
    <row r="60" spans="2:13" x14ac:dyDescent="0.2">
      <c r="B60" s="105">
        <v>55</v>
      </c>
      <c r="C60" s="96">
        <v>20.100000000000001</v>
      </c>
      <c r="D60" s="96">
        <v>30.7</v>
      </c>
      <c r="E60" s="96">
        <f t="shared" si="0"/>
        <v>21.489862733321612</v>
      </c>
      <c r="F60" s="103">
        <v>0</v>
      </c>
      <c r="G60" s="96">
        <v>1.3</v>
      </c>
      <c r="H60" s="103">
        <v>3</v>
      </c>
      <c r="I60" s="103">
        <v>0</v>
      </c>
      <c r="J60" s="103">
        <v>0</v>
      </c>
      <c r="K60" s="104">
        <f t="shared" si="1"/>
        <v>19.993754560559928</v>
      </c>
      <c r="L60" s="114">
        <f t="shared" si="2"/>
        <v>21.489862733321612</v>
      </c>
      <c r="M60" s="116">
        <f t="shared" si="3"/>
        <v>15.693754560559929</v>
      </c>
    </row>
    <row r="61" spans="2:13" x14ac:dyDescent="0.2">
      <c r="B61" s="105">
        <v>56</v>
      </c>
      <c r="C61" s="96">
        <v>20.3</v>
      </c>
      <c r="D61" s="96">
        <v>30.8</v>
      </c>
      <c r="E61" s="96">
        <f t="shared" si="0"/>
        <v>21.686224126083932</v>
      </c>
      <c r="F61" s="103">
        <v>0</v>
      </c>
      <c r="G61" s="96">
        <v>1.2</v>
      </c>
      <c r="H61" s="103">
        <v>3</v>
      </c>
      <c r="I61" s="103">
        <v>0</v>
      </c>
      <c r="J61" s="103">
        <v>0</v>
      </c>
      <c r="K61" s="104">
        <f t="shared" si="1"/>
        <v>19.943571697055862</v>
      </c>
      <c r="L61" s="114">
        <f t="shared" si="2"/>
        <v>21.686224126083932</v>
      </c>
      <c r="M61" s="116">
        <f t="shared" si="3"/>
        <v>15.743571697055863</v>
      </c>
    </row>
    <row r="62" spans="2:13" x14ac:dyDescent="0.2">
      <c r="B62" s="105">
        <v>57</v>
      </c>
      <c r="C62" s="96">
        <v>20.399999999999999</v>
      </c>
      <c r="D62" s="96">
        <v>30.9</v>
      </c>
      <c r="E62" s="96">
        <f t="shared" si="0"/>
        <v>21.786224126083937</v>
      </c>
      <c r="F62" s="103">
        <v>0</v>
      </c>
      <c r="G62" s="96">
        <v>1.1000000000000001</v>
      </c>
      <c r="H62" s="103">
        <v>3</v>
      </c>
      <c r="I62" s="103">
        <v>0</v>
      </c>
      <c r="J62" s="103">
        <v>0</v>
      </c>
      <c r="K62" s="104">
        <f t="shared" si="1"/>
        <v>19.868300681957059</v>
      </c>
      <c r="L62" s="114">
        <f t="shared" si="2"/>
        <v>21.786224126083937</v>
      </c>
      <c r="M62" s="116">
        <f t="shared" si="3"/>
        <v>15.76830068195706</v>
      </c>
    </row>
    <row r="63" spans="2:13" x14ac:dyDescent="0.2">
      <c r="B63" s="105">
        <v>58</v>
      </c>
      <c r="C63" s="96">
        <v>20.5</v>
      </c>
      <c r="D63" s="96">
        <v>31</v>
      </c>
      <c r="E63" s="96">
        <f t="shared" si="0"/>
        <v>21.886224126083928</v>
      </c>
      <c r="F63" s="103">
        <v>0</v>
      </c>
      <c r="G63" s="96">
        <v>1.1000000000000001</v>
      </c>
      <c r="H63" s="103">
        <v>3</v>
      </c>
      <c r="I63" s="103">
        <v>0</v>
      </c>
      <c r="J63" s="103">
        <v>0</v>
      </c>
      <c r="K63" s="104">
        <f t="shared" si="1"/>
        <v>19.892603570946815</v>
      </c>
      <c r="L63" s="114">
        <f t="shared" si="2"/>
        <v>21.886224126083928</v>
      </c>
      <c r="M63" s="116">
        <f t="shared" si="3"/>
        <v>15.792603570946815</v>
      </c>
    </row>
    <row r="64" spans="2:13" x14ac:dyDescent="0.2">
      <c r="B64" s="105">
        <v>59</v>
      </c>
      <c r="C64" s="96">
        <v>20.7</v>
      </c>
      <c r="D64" s="96">
        <v>31.1</v>
      </c>
      <c r="E64" s="96">
        <f t="shared" si="0"/>
        <v>22.08250391795227</v>
      </c>
      <c r="F64" s="103">
        <v>0</v>
      </c>
      <c r="G64" s="96">
        <v>1</v>
      </c>
      <c r="H64" s="103">
        <v>3</v>
      </c>
      <c r="I64" s="103">
        <v>0</v>
      </c>
      <c r="J64" s="103">
        <v>0</v>
      </c>
      <c r="K64" s="104">
        <f t="shared" si="1"/>
        <v>19.839085549591058</v>
      </c>
      <c r="L64" s="114">
        <f t="shared" si="2"/>
        <v>22.08250391795227</v>
      </c>
      <c r="M64" s="116">
        <f t="shared" si="3"/>
        <v>15.839085549591058</v>
      </c>
    </row>
    <row r="65" spans="2:13" x14ac:dyDescent="0.2">
      <c r="B65" s="105">
        <v>60</v>
      </c>
      <c r="C65" s="96">
        <v>20.8</v>
      </c>
      <c r="D65" s="96">
        <v>31.2</v>
      </c>
      <c r="E65" s="96">
        <f t="shared" si="0"/>
        <v>22.182503917952271</v>
      </c>
      <c r="F65" s="103">
        <v>0</v>
      </c>
      <c r="G65" s="96">
        <v>0.9</v>
      </c>
      <c r="H65" s="103">
        <v>3</v>
      </c>
      <c r="I65" s="103">
        <v>0</v>
      </c>
      <c r="J65" s="103">
        <v>0</v>
      </c>
      <c r="K65" s="104">
        <f t="shared" si="1"/>
        <v>19.762155508460886</v>
      </c>
      <c r="L65" s="114">
        <f t="shared" si="2"/>
        <v>22.182503917952271</v>
      </c>
      <c r="M65" s="116">
        <f t="shared" si="3"/>
        <v>15.862155508460887</v>
      </c>
    </row>
    <row r="66" spans="2:13" x14ac:dyDescent="0.2">
      <c r="B66" s="105">
        <v>61</v>
      </c>
      <c r="C66" s="96">
        <v>21</v>
      </c>
      <c r="D66" s="96">
        <v>31.3</v>
      </c>
      <c r="E66" s="96">
        <f t="shared" si="0"/>
        <v>22.378700351148609</v>
      </c>
      <c r="F66" s="103">
        <v>0</v>
      </c>
      <c r="G66" s="96">
        <v>0.9</v>
      </c>
      <c r="H66" s="103">
        <v>3</v>
      </c>
      <c r="I66" s="103">
        <v>0</v>
      </c>
      <c r="J66" s="103">
        <v>0</v>
      </c>
      <c r="K66" s="104">
        <f t="shared" si="1"/>
        <v>19.806242650159895</v>
      </c>
      <c r="L66" s="114">
        <f t="shared" si="2"/>
        <v>22.378700351148609</v>
      </c>
      <c r="M66" s="116">
        <f t="shared" si="3"/>
        <v>15.906242650159896</v>
      </c>
    </row>
    <row r="67" spans="2:13" x14ac:dyDescent="0.2">
      <c r="B67" s="105">
        <v>62</v>
      </c>
      <c r="C67" s="96">
        <v>21.1</v>
      </c>
      <c r="D67" s="96">
        <v>31.4</v>
      </c>
      <c r="E67" s="96">
        <f t="shared" si="0"/>
        <v>22.478700351148611</v>
      </c>
      <c r="F67" s="103">
        <v>0</v>
      </c>
      <c r="G67" s="96">
        <v>0.8</v>
      </c>
      <c r="H67" s="103">
        <v>3</v>
      </c>
      <c r="I67" s="103">
        <v>0</v>
      </c>
      <c r="J67" s="103">
        <v>0</v>
      </c>
      <c r="K67" s="104">
        <f t="shared" si="1"/>
        <v>19.728124474709702</v>
      </c>
      <c r="L67" s="114">
        <f t="shared" si="2"/>
        <v>22.478700351148611</v>
      </c>
      <c r="M67" s="116">
        <f t="shared" si="3"/>
        <v>15.928124474709701</v>
      </c>
    </row>
    <row r="68" spans="2:13" x14ac:dyDescent="0.2">
      <c r="B68" s="105">
        <v>63</v>
      </c>
      <c r="C68" s="96">
        <v>21.2</v>
      </c>
      <c r="D68" s="96">
        <v>31.5</v>
      </c>
      <c r="E68" s="96">
        <f t="shared" si="0"/>
        <v>22.578700351148608</v>
      </c>
      <c r="F68" s="103">
        <v>0</v>
      </c>
      <c r="G68" s="96">
        <v>0.8</v>
      </c>
      <c r="H68" s="103">
        <v>3</v>
      </c>
      <c r="I68" s="103">
        <v>0</v>
      </c>
      <c r="J68" s="103">
        <v>0</v>
      </c>
      <c r="K68" s="104">
        <f t="shared" si="1"/>
        <v>19.749615254693172</v>
      </c>
      <c r="L68" s="114">
        <f t="shared" si="2"/>
        <v>22.578700351148608</v>
      </c>
      <c r="M68" s="116">
        <f t="shared" si="3"/>
        <v>15.949615254693173</v>
      </c>
    </row>
    <row r="69" spans="2:13" x14ac:dyDescent="0.2">
      <c r="B69" s="105">
        <v>64</v>
      </c>
      <c r="C69" s="96">
        <v>21.4</v>
      </c>
      <c r="D69" s="96">
        <v>31.6</v>
      </c>
      <c r="E69" s="96">
        <f t="shared" si="0"/>
        <v>22.774811633299528</v>
      </c>
      <c r="F69" s="103">
        <v>0</v>
      </c>
      <c r="G69" s="96">
        <v>0.7</v>
      </c>
      <c r="H69" s="103">
        <v>3</v>
      </c>
      <c r="I69" s="103">
        <v>0</v>
      </c>
      <c r="J69" s="103">
        <v>0</v>
      </c>
      <c r="K69" s="104">
        <f t="shared" si="1"/>
        <v>19.690645240155778</v>
      </c>
      <c r="L69" s="114">
        <f t="shared" si="2"/>
        <v>22.774811633299528</v>
      </c>
      <c r="M69" s="116">
        <f t="shared" si="3"/>
        <v>15.990645240155779</v>
      </c>
    </row>
    <row r="70" spans="2:13" x14ac:dyDescent="0.2">
      <c r="B70" s="105">
        <v>65</v>
      </c>
      <c r="C70" s="96">
        <v>21.5</v>
      </c>
      <c r="D70" s="96">
        <v>31.7</v>
      </c>
      <c r="E70" s="96">
        <f t="shared" ref="E70:E95" si="4">(-10*LOG10(0.7*10^(-$C70/10)+0.3*10^(-$D70/10)))</f>
        <v>22.874811633299533</v>
      </c>
      <c r="F70" s="103">
        <v>0</v>
      </c>
      <c r="G70" s="96">
        <v>0.7</v>
      </c>
      <c r="H70" s="103">
        <v>3</v>
      </c>
      <c r="I70" s="103">
        <v>0</v>
      </c>
      <c r="J70" s="103">
        <v>0</v>
      </c>
      <c r="K70" s="104">
        <f t="shared" ref="K70:K95" si="5">M70+G70+H70</f>
        <v>19.711008006172722</v>
      </c>
      <c r="L70" s="114">
        <f t="shared" ref="L70:L95" si="6">E70</f>
        <v>22.874811633299533</v>
      </c>
      <c r="M70" s="116">
        <f t="shared" ref="M70:M95" si="7">-10*LOG($M$2+(1-$M$2)*10^(-L70/10))</f>
        <v>16.011008006172723</v>
      </c>
    </row>
    <row r="71" spans="2:13" x14ac:dyDescent="0.2">
      <c r="B71" s="105">
        <v>66</v>
      </c>
      <c r="C71" s="96">
        <v>21.7</v>
      </c>
      <c r="D71" s="96">
        <v>31.8</v>
      </c>
      <c r="E71" s="96">
        <f t="shared" si="4"/>
        <v>23.070835936903276</v>
      </c>
      <c r="F71" s="103">
        <v>0</v>
      </c>
      <c r="G71" s="96">
        <v>0.6</v>
      </c>
      <c r="H71" s="103">
        <v>3</v>
      </c>
      <c r="I71" s="103">
        <v>0</v>
      </c>
      <c r="J71" s="103">
        <v>0</v>
      </c>
      <c r="K71" s="104">
        <f t="shared" si="5"/>
        <v>19.649852732973731</v>
      </c>
      <c r="L71" s="114">
        <f t="shared" si="6"/>
        <v>23.070835936903276</v>
      </c>
      <c r="M71" s="116">
        <f t="shared" si="7"/>
        <v>16.049852732973729</v>
      </c>
    </row>
    <row r="72" spans="2:13" x14ac:dyDescent="0.2">
      <c r="B72" s="105">
        <v>67</v>
      </c>
      <c r="C72" s="96">
        <v>21.8</v>
      </c>
      <c r="D72" s="96">
        <v>31.9</v>
      </c>
      <c r="E72" s="96">
        <f t="shared" si="4"/>
        <v>23.170835936903277</v>
      </c>
      <c r="F72" s="103">
        <v>0</v>
      </c>
      <c r="G72" s="96">
        <v>0.6</v>
      </c>
      <c r="H72" s="103">
        <v>3</v>
      </c>
      <c r="I72" s="103">
        <v>0</v>
      </c>
      <c r="J72" s="103">
        <v>0</v>
      </c>
      <c r="K72" s="104">
        <f t="shared" si="5"/>
        <v>19.669132464381534</v>
      </c>
      <c r="L72" s="114">
        <f t="shared" si="6"/>
        <v>23.170835936903277</v>
      </c>
      <c r="M72" s="116">
        <f t="shared" si="7"/>
        <v>16.069132464381532</v>
      </c>
    </row>
    <row r="73" spans="2:13" x14ac:dyDescent="0.2">
      <c r="B73" s="105">
        <v>68</v>
      </c>
      <c r="C73" s="96">
        <v>22</v>
      </c>
      <c r="D73" s="96">
        <v>32</v>
      </c>
      <c r="E73" s="96">
        <f t="shared" si="4"/>
        <v>23.366771398795446</v>
      </c>
      <c r="F73" s="103">
        <v>0</v>
      </c>
      <c r="G73" s="96">
        <v>0.5</v>
      </c>
      <c r="H73" s="103">
        <v>3</v>
      </c>
      <c r="I73" s="103">
        <v>0</v>
      </c>
      <c r="J73" s="103">
        <v>0</v>
      </c>
      <c r="K73" s="104">
        <f t="shared" si="5"/>
        <v>19.605881418562248</v>
      </c>
      <c r="L73" s="114">
        <f t="shared" si="6"/>
        <v>23.366771398795446</v>
      </c>
      <c r="M73" s="116">
        <f t="shared" si="7"/>
        <v>16.105881418562248</v>
      </c>
    </row>
    <row r="74" spans="2:13" x14ac:dyDescent="0.2">
      <c r="B74" s="105">
        <v>69</v>
      </c>
      <c r="C74" s="96">
        <v>22.1</v>
      </c>
      <c r="D74" s="96">
        <v>32.1</v>
      </c>
      <c r="E74" s="96">
        <f t="shared" si="4"/>
        <v>23.466771398795444</v>
      </c>
      <c r="F74" s="103">
        <v>0</v>
      </c>
      <c r="G74" s="96">
        <v>0.5</v>
      </c>
      <c r="H74" s="103">
        <v>3</v>
      </c>
      <c r="I74" s="103">
        <v>0</v>
      </c>
      <c r="J74" s="103">
        <v>0</v>
      </c>
      <c r="K74" s="104">
        <f t="shared" si="5"/>
        <v>19.624122829327764</v>
      </c>
      <c r="L74" s="114">
        <f t="shared" si="6"/>
        <v>23.466771398795444</v>
      </c>
      <c r="M74" s="116">
        <f t="shared" si="7"/>
        <v>16.124122829327764</v>
      </c>
    </row>
    <row r="75" spans="2:13" x14ac:dyDescent="0.2">
      <c r="B75" s="105">
        <v>70</v>
      </c>
      <c r="C75" s="96">
        <v>22.2</v>
      </c>
      <c r="D75" s="96">
        <v>32.200000000000003</v>
      </c>
      <c r="E75" s="96">
        <f t="shared" si="4"/>
        <v>23.566771398795442</v>
      </c>
      <c r="F75" s="103">
        <v>0</v>
      </c>
      <c r="G75" s="96">
        <v>0.5</v>
      </c>
      <c r="H75" s="103">
        <v>3</v>
      </c>
      <c r="I75" s="103">
        <v>0</v>
      </c>
      <c r="J75" s="103">
        <v>0</v>
      </c>
      <c r="K75" s="104">
        <f t="shared" si="5"/>
        <v>19.642023344545454</v>
      </c>
      <c r="L75" s="114">
        <f t="shared" si="6"/>
        <v>23.566771398795442</v>
      </c>
      <c r="M75" s="116">
        <f t="shared" si="7"/>
        <v>16.142023344545454</v>
      </c>
    </row>
    <row r="76" spans="2:13" x14ac:dyDescent="0.2">
      <c r="B76" s="105">
        <v>71</v>
      </c>
      <c r="C76" s="96">
        <v>22.4</v>
      </c>
      <c r="D76" s="96">
        <v>32.299999999999997</v>
      </c>
      <c r="E76" s="96">
        <f t="shared" si="4"/>
        <v>23.762616119613806</v>
      </c>
      <c r="F76" s="103">
        <v>0</v>
      </c>
      <c r="G76" s="96">
        <v>0.4</v>
      </c>
      <c r="H76" s="103">
        <v>3</v>
      </c>
      <c r="I76" s="103">
        <v>0</v>
      </c>
      <c r="J76" s="103">
        <v>0</v>
      </c>
      <c r="K76" s="104">
        <f t="shared" si="5"/>
        <v>19.576112090400628</v>
      </c>
      <c r="L76" s="114">
        <f t="shared" si="6"/>
        <v>23.762616119613806</v>
      </c>
      <c r="M76" s="116">
        <f t="shared" si="7"/>
        <v>16.176112090400629</v>
      </c>
    </row>
    <row r="77" spans="2:13" x14ac:dyDescent="0.2">
      <c r="B77" s="105">
        <v>72</v>
      </c>
      <c r="C77" s="96">
        <v>22.5</v>
      </c>
      <c r="D77" s="96">
        <v>32.4</v>
      </c>
      <c r="E77" s="96">
        <f t="shared" si="4"/>
        <v>23.862616119613811</v>
      </c>
      <c r="F77" s="103">
        <v>0</v>
      </c>
      <c r="G77" s="96">
        <v>0.4</v>
      </c>
      <c r="H77" s="103">
        <v>3</v>
      </c>
      <c r="I77" s="103">
        <v>0</v>
      </c>
      <c r="J77" s="103">
        <v>0</v>
      </c>
      <c r="K77" s="104">
        <f t="shared" si="5"/>
        <v>19.593033286242651</v>
      </c>
      <c r="L77" s="114">
        <f t="shared" si="6"/>
        <v>23.862616119613811</v>
      </c>
      <c r="M77" s="116">
        <f t="shared" si="7"/>
        <v>16.193033286242652</v>
      </c>
    </row>
    <row r="78" spans="2:13" x14ac:dyDescent="0.2">
      <c r="B78" s="105">
        <v>73</v>
      </c>
      <c r="C78" s="96">
        <v>22.7</v>
      </c>
      <c r="D78" s="96">
        <v>32.5</v>
      </c>
      <c r="E78" s="96">
        <f t="shared" si="4"/>
        <v>24.058368163262614</v>
      </c>
      <c r="F78" s="103">
        <v>0</v>
      </c>
      <c r="G78" s="96">
        <v>0.3</v>
      </c>
      <c r="H78" s="103">
        <v>3</v>
      </c>
      <c r="I78" s="103">
        <v>0</v>
      </c>
      <c r="J78" s="103">
        <v>0</v>
      </c>
      <c r="K78" s="104">
        <f t="shared" si="5"/>
        <v>19.525231529367506</v>
      </c>
      <c r="L78" s="114">
        <f t="shared" si="6"/>
        <v>24.058368163262614</v>
      </c>
      <c r="M78" s="116">
        <f t="shared" si="7"/>
        <v>16.225231529367505</v>
      </c>
    </row>
    <row r="79" spans="2:13" x14ac:dyDescent="0.2">
      <c r="B79" s="105">
        <v>74</v>
      </c>
      <c r="C79" s="96">
        <v>22.8</v>
      </c>
      <c r="D79" s="96">
        <v>32.6</v>
      </c>
      <c r="E79" s="96">
        <f t="shared" si="4"/>
        <v>24.158368163262619</v>
      </c>
      <c r="F79" s="103">
        <v>0</v>
      </c>
      <c r="G79" s="96">
        <v>0.3</v>
      </c>
      <c r="H79" s="103">
        <v>3</v>
      </c>
      <c r="I79" s="103">
        <v>0</v>
      </c>
      <c r="J79" s="103">
        <v>0</v>
      </c>
      <c r="K79" s="104">
        <f t="shared" si="5"/>
        <v>19.541216838033698</v>
      </c>
      <c r="L79" s="114">
        <f t="shared" si="6"/>
        <v>24.158368163262619</v>
      </c>
      <c r="M79" s="116">
        <f t="shared" si="7"/>
        <v>16.241216838033697</v>
      </c>
    </row>
    <row r="80" spans="2:13" x14ac:dyDescent="0.2">
      <c r="B80" s="105">
        <v>75</v>
      </c>
      <c r="C80" s="96">
        <v>23</v>
      </c>
      <c r="D80" s="96">
        <v>32.700000000000003</v>
      </c>
      <c r="E80" s="96">
        <f t="shared" si="4"/>
        <v>24.35402555637673</v>
      </c>
      <c r="F80" s="103">
        <v>0</v>
      </c>
      <c r="G80" s="96">
        <v>0.3</v>
      </c>
      <c r="H80" s="103">
        <v>3</v>
      </c>
      <c r="I80" s="103">
        <v>0</v>
      </c>
      <c r="J80" s="103">
        <v>0</v>
      </c>
      <c r="K80" s="104">
        <f t="shared" si="5"/>
        <v>19.571610277478147</v>
      </c>
      <c r="L80" s="114">
        <f t="shared" si="6"/>
        <v>24.35402555637673</v>
      </c>
      <c r="M80" s="116">
        <f t="shared" si="7"/>
        <v>16.271610277478146</v>
      </c>
    </row>
    <row r="81" spans="2:13" x14ac:dyDescent="0.2">
      <c r="B81" s="105">
        <v>76</v>
      </c>
      <c r="C81" s="96">
        <v>23.1</v>
      </c>
      <c r="D81" s="96">
        <v>32.799999999999997</v>
      </c>
      <c r="E81" s="96">
        <f t="shared" si="4"/>
        <v>24.454025556376735</v>
      </c>
      <c r="F81" s="103">
        <v>0</v>
      </c>
      <c r="G81" s="96">
        <v>0.2</v>
      </c>
      <c r="H81" s="103">
        <v>3</v>
      </c>
      <c r="I81" s="103">
        <v>0</v>
      </c>
      <c r="J81" s="103">
        <v>0</v>
      </c>
      <c r="K81" s="104">
        <f t="shared" si="5"/>
        <v>19.486702337590444</v>
      </c>
      <c r="L81" s="114">
        <f t="shared" si="6"/>
        <v>24.454025556376735</v>
      </c>
      <c r="M81" s="116">
        <f t="shared" si="7"/>
        <v>16.286702337590445</v>
      </c>
    </row>
    <row r="82" spans="2:13" x14ac:dyDescent="0.2">
      <c r="B82" s="105">
        <v>77</v>
      </c>
      <c r="C82" s="96">
        <v>23.3</v>
      </c>
      <c r="D82" s="96">
        <v>32.9</v>
      </c>
      <c r="E82" s="96">
        <f t="shared" si="4"/>
        <v>24.649586287786196</v>
      </c>
      <c r="F82" s="103">
        <v>0</v>
      </c>
      <c r="G82" s="96">
        <v>0.2</v>
      </c>
      <c r="H82" s="103">
        <v>3</v>
      </c>
      <c r="I82" s="103">
        <v>0</v>
      </c>
      <c r="J82" s="103">
        <v>0</v>
      </c>
      <c r="K82" s="104">
        <f t="shared" si="5"/>
        <v>19.515374926089358</v>
      </c>
      <c r="L82" s="114">
        <f t="shared" si="6"/>
        <v>24.649586287786196</v>
      </c>
      <c r="M82" s="116">
        <f t="shared" si="7"/>
        <v>16.315374926089358</v>
      </c>
    </row>
    <row r="83" spans="2:13" x14ac:dyDescent="0.2">
      <c r="B83" s="105">
        <v>78</v>
      </c>
      <c r="C83" s="96">
        <v>23.4</v>
      </c>
      <c r="D83" s="96">
        <v>33</v>
      </c>
      <c r="E83" s="96">
        <f t="shared" si="4"/>
        <v>24.749586287786194</v>
      </c>
      <c r="F83" s="103">
        <v>0</v>
      </c>
      <c r="G83" s="96">
        <v>0.2</v>
      </c>
      <c r="H83" s="103">
        <v>3</v>
      </c>
      <c r="I83" s="103">
        <v>0</v>
      </c>
      <c r="J83" s="103">
        <v>0</v>
      </c>
      <c r="K83" s="104">
        <f t="shared" si="5"/>
        <v>19.529615463067802</v>
      </c>
      <c r="L83" s="114">
        <f t="shared" si="6"/>
        <v>24.749586287786194</v>
      </c>
      <c r="M83" s="116">
        <f t="shared" si="7"/>
        <v>16.329615463067803</v>
      </c>
    </row>
    <row r="84" spans="2:13" x14ac:dyDescent="0.2">
      <c r="B84" s="105">
        <v>79</v>
      </c>
      <c r="C84" s="96">
        <v>23.6</v>
      </c>
      <c r="D84" s="96">
        <v>33.1</v>
      </c>
      <c r="E84" s="96">
        <f t="shared" si="4"/>
        <v>24.945048307981569</v>
      </c>
      <c r="F84" s="103">
        <v>0</v>
      </c>
      <c r="G84" s="96">
        <v>0.2</v>
      </c>
      <c r="H84" s="103">
        <v>3</v>
      </c>
      <c r="I84" s="103">
        <v>0</v>
      </c>
      <c r="J84" s="103">
        <v>0</v>
      </c>
      <c r="K84" s="104">
        <f t="shared" si="5"/>
        <v>19.556649189492699</v>
      </c>
      <c r="L84" s="114">
        <f t="shared" si="6"/>
        <v>24.945048307981569</v>
      </c>
      <c r="M84" s="116">
        <f t="shared" si="7"/>
        <v>16.3566491894927</v>
      </c>
    </row>
    <row r="85" spans="2:13" x14ac:dyDescent="0.2">
      <c r="B85" s="105">
        <v>80</v>
      </c>
      <c r="C85" s="96">
        <v>23.7</v>
      </c>
      <c r="D85" s="96">
        <v>33.200000000000003</v>
      </c>
      <c r="E85" s="96">
        <f t="shared" si="4"/>
        <v>25.045048307981563</v>
      </c>
      <c r="F85" s="103">
        <v>0</v>
      </c>
      <c r="G85" s="96">
        <v>0.1</v>
      </c>
      <c r="H85" s="103">
        <v>3</v>
      </c>
      <c r="I85" s="103">
        <v>0</v>
      </c>
      <c r="J85" s="103">
        <v>0</v>
      </c>
      <c r="K85" s="104">
        <f t="shared" si="5"/>
        <v>19.470078912987255</v>
      </c>
      <c r="L85" s="114">
        <f t="shared" si="6"/>
        <v>25.045048307981563</v>
      </c>
      <c r="M85" s="116">
        <f t="shared" si="7"/>
        <v>16.370078912987253</v>
      </c>
    </row>
    <row r="86" spans="2:13" x14ac:dyDescent="0.2">
      <c r="B86" s="105">
        <v>81</v>
      </c>
      <c r="C86" s="96">
        <v>23.9</v>
      </c>
      <c r="D86" s="96">
        <v>33.299999999999997</v>
      </c>
      <c r="E86" s="96">
        <f t="shared" si="4"/>
        <v>25.240409528580535</v>
      </c>
      <c r="F86" s="103">
        <v>0</v>
      </c>
      <c r="G86" s="96">
        <v>0.1</v>
      </c>
      <c r="H86" s="103">
        <v>3</v>
      </c>
      <c r="I86" s="103">
        <v>0</v>
      </c>
      <c r="J86" s="103">
        <v>0</v>
      </c>
      <c r="K86" s="104">
        <f t="shared" si="5"/>
        <v>19.495553618019937</v>
      </c>
      <c r="L86" s="114">
        <f t="shared" si="6"/>
        <v>25.240409528580535</v>
      </c>
      <c r="M86" s="116">
        <f t="shared" si="7"/>
        <v>16.395553618019935</v>
      </c>
    </row>
    <row r="87" spans="2:13" x14ac:dyDescent="0.2">
      <c r="B87" s="105">
        <v>82</v>
      </c>
      <c r="C87" s="96">
        <v>24</v>
      </c>
      <c r="D87" s="96">
        <v>33.4</v>
      </c>
      <c r="E87" s="96">
        <f t="shared" si="4"/>
        <v>25.340409528580537</v>
      </c>
      <c r="F87" s="103">
        <v>0</v>
      </c>
      <c r="G87" s="96">
        <v>0.1</v>
      </c>
      <c r="H87" s="103">
        <v>3</v>
      </c>
      <c r="I87" s="103">
        <v>0</v>
      </c>
      <c r="J87" s="103">
        <v>0</v>
      </c>
      <c r="K87" s="104">
        <f t="shared" si="5"/>
        <v>19.508212135651299</v>
      </c>
      <c r="L87" s="114">
        <f t="shared" si="6"/>
        <v>25.340409528580537</v>
      </c>
      <c r="M87" s="116">
        <f t="shared" si="7"/>
        <v>16.408212135651297</v>
      </c>
    </row>
    <row r="88" spans="2:13" x14ac:dyDescent="0.2">
      <c r="B88" s="105">
        <v>83</v>
      </c>
      <c r="C88" s="96">
        <v>24.2</v>
      </c>
      <c r="D88" s="96">
        <v>33.5</v>
      </c>
      <c r="E88" s="96">
        <f t="shared" si="4"/>
        <v>25.535667821796466</v>
      </c>
      <c r="F88" s="103">
        <v>0</v>
      </c>
      <c r="G88" s="96">
        <v>0.1</v>
      </c>
      <c r="H88" s="103">
        <v>3</v>
      </c>
      <c r="I88" s="103">
        <v>0</v>
      </c>
      <c r="J88" s="103">
        <v>0</v>
      </c>
      <c r="K88" s="104">
        <f t="shared" si="5"/>
        <v>19.53220535901254</v>
      </c>
      <c r="L88" s="114">
        <f t="shared" si="6"/>
        <v>25.535667821796466</v>
      </c>
      <c r="M88" s="116">
        <f t="shared" si="7"/>
        <v>16.432205359012539</v>
      </c>
    </row>
    <row r="89" spans="2:13" x14ac:dyDescent="0.2">
      <c r="B89" s="105">
        <v>84</v>
      </c>
      <c r="C89" s="96">
        <v>24.3</v>
      </c>
      <c r="D89" s="96">
        <v>33.6</v>
      </c>
      <c r="E89" s="96">
        <f t="shared" si="4"/>
        <v>25.635667821796471</v>
      </c>
      <c r="F89" s="103">
        <v>0</v>
      </c>
      <c r="G89" s="96">
        <v>0</v>
      </c>
      <c r="H89" s="103">
        <v>3</v>
      </c>
      <c r="I89" s="103">
        <v>0</v>
      </c>
      <c r="J89" s="103">
        <v>0</v>
      </c>
      <c r="K89" s="104">
        <f t="shared" si="5"/>
        <v>19.444131105535554</v>
      </c>
      <c r="L89" s="114">
        <f t="shared" si="6"/>
        <v>25.635667821796471</v>
      </c>
      <c r="M89" s="116">
        <f t="shared" si="7"/>
        <v>16.444131105535554</v>
      </c>
    </row>
    <row r="90" spans="2:13" x14ac:dyDescent="0.2">
      <c r="B90" s="105">
        <v>85</v>
      </c>
      <c r="C90" s="96">
        <v>24.5</v>
      </c>
      <c r="D90" s="96">
        <v>33.700000000000003</v>
      </c>
      <c r="E90" s="96">
        <f t="shared" si="4"/>
        <v>25.830821019909152</v>
      </c>
      <c r="F90" s="103">
        <v>0</v>
      </c>
      <c r="G90" s="96">
        <v>0</v>
      </c>
      <c r="H90" s="103">
        <v>3</v>
      </c>
      <c r="I90" s="103">
        <v>0</v>
      </c>
      <c r="J90" s="103">
        <v>0</v>
      </c>
      <c r="K90" s="104">
        <f t="shared" si="5"/>
        <v>19.466717962865555</v>
      </c>
      <c r="L90" s="114">
        <f t="shared" si="6"/>
        <v>25.830821019909152</v>
      </c>
      <c r="M90" s="116">
        <f t="shared" si="7"/>
        <v>16.466717962865555</v>
      </c>
    </row>
    <row r="91" spans="2:13" x14ac:dyDescent="0.2">
      <c r="B91" s="105">
        <v>86</v>
      </c>
      <c r="C91" s="96">
        <v>24.6</v>
      </c>
      <c r="D91" s="96">
        <v>33.799999999999997</v>
      </c>
      <c r="E91" s="96">
        <f t="shared" si="4"/>
        <v>25.930821019909153</v>
      </c>
      <c r="F91" s="103">
        <v>0</v>
      </c>
      <c r="G91" s="96">
        <v>0</v>
      </c>
      <c r="H91" s="103">
        <v>3</v>
      </c>
      <c r="I91" s="103">
        <v>0</v>
      </c>
      <c r="J91" s="103">
        <v>0</v>
      </c>
      <c r="K91" s="104">
        <f t="shared" si="5"/>
        <v>19.477948143765552</v>
      </c>
      <c r="L91" s="114">
        <f t="shared" si="6"/>
        <v>25.930821019909153</v>
      </c>
      <c r="M91" s="116">
        <f t="shared" si="7"/>
        <v>16.477948143765552</v>
      </c>
    </row>
    <row r="92" spans="2:13" x14ac:dyDescent="0.2">
      <c r="B92" s="105">
        <v>87</v>
      </c>
      <c r="C92" s="96">
        <v>24.8</v>
      </c>
      <c r="D92" s="96">
        <v>33.9</v>
      </c>
      <c r="E92" s="96">
        <f t="shared" si="4"/>
        <v>26.125866914738655</v>
      </c>
      <c r="F92" s="103">
        <v>0</v>
      </c>
      <c r="G92" s="96">
        <v>0</v>
      </c>
      <c r="H92" s="103">
        <v>3</v>
      </c>
      <c r="I92" s="103">
        <v>0</v>
      </c>
      <c r="J92" s="103">
        <v>0</v>
      </c>
      <c r="K92" s="104">
        <f t="shared" si="5"/>
        <v>19.499201231084992</v>
      </c>
      <c r="L92" s="114">
        <f t="shared" si="6"/>
        <v>26.125866914738655</v>
      </c>
      <c r="M92" s="116">
        <f t="shared" si="7"/>
        <v>16.499201231084992</v>
      </c>
    </row>
    <row r="93" spans="2:13" x14ac:dyDescent="0.2">
      <c r="B93" s="105">
        <v>88</v>
      </c>
      <c r="C93" s="96">
        <v>24.9</v>
      </c>
      <c r="D93" s="96">
        <v>34</v>
      </c>
      <c r="E93" s="96">
        <f t="shared" si="4"/>
        <v>26.22586691473866</v>
      </c>
      <c r="F93" s="103">
        <v>0</v>
      </c>
      <c r="G93" s="96">
        <v>0</v>
      </c>
      <c r="H93" s="103">
        <v>3</v>
      </c>
      <c r="I93" s="103">
        <v>0</v>
      </c>
      <c r="J93" s="103">
        <v>0</v>
      </c>
      <c r="K93" s="104">
        <f t="shared" si="5"/>
        <v>19.509771779546419</v>
      </c>
      <c r="L93" s="114">
        <f t="shared" si="6"/>
        <v>26.22586691473866</v>
      </c>
      <c r="M93" s="116">
        <f t="shared" si="7"/>
        <v>16.509771779546419</v>
      </c>
    </row>
    <row r="94" spans="2:13" x14ac:dyDescent="0.2">
      <c r="B94" s="105">
        <v>89</v>
      </c>
      <c r="C94" s="96">
        <v>25.1</v>
      </c>
      <c r="D94" s="96">
        <v>34.1</v>
      </c>
      <c r="E94" s="96">
        <f t="shared" si="4"/>
        <v>26.420803257122603</v>
      </c>
      <c r="F94" s="103">
        <v>0</v>
      </c>
      <c r="G94" s="96">
        <v>0</v>
      </c>
      <c r="H94" s="103">
        <v>3</v>
      </c>
      <c r="I94" s="103">
        <v>0</v>
      </c>
      <c r="J94" s="103">
        <v>0</v>
      </c>
      <c r="K94" s="104">
        <f t="shared" si="5"/>
        <v>19.52976110312029</v>
      </c>
      <c r="L94" s="114">
        <f t="shared" si="6"/>
        <v>26.420803257122603</v>
      </c>
      <c r="M94" s="116">
        <f t="shared" si="7"/>
        <v>16.52976110312029</v>
      </c>
    </row>
    <row r="95" spans="2:13" ht="13.5" thickBot="1" x14ac:dyDescent="0.25">
      <c r="B95" s="106">
        <v>90</v>
      </c>
      <c r="C95" s="97">
        <v>25.3</v>
      </c>
      <c r="D95" s="97">
        <v>34.200000000000003</v>
      </c>
      <c r="E95" s="97">
        <f t="shared" si="4"/>
        <v>26.615627756397593</v>
      </c>
      <c r="F95" s="103">
        <v>0</v>
      </c>
      <c r="G95" s="97">
        <v>0</v>
      </c>
      <c r="H95" s="103">
        <v>3</v>
      </c>
      <c r="I95" s="107">
        <v>0</v>
      </c>
      <c r="J95" s="107">
        <v>0</v>
      </c>
      <c r="K95" s="104">
        <f t="shared" si="5"/>
        <v>19.548948658395229</v>
      </c>
      <c r="L95" s="114">
        <f t="shared" si="6"/>
        <v>26.615627756397593</v>
      </c>
      <c r="M95" s="116">
        <f t="shared" si="7"/>
        <v>16.548948658395229</v>
      </c>
    </row>
  </sheetData>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7</vt:i4>
      </vt:variant>
      <vt:variant>
        <vt:lpstr>Named Ranges</vt:lpstr>
      </vt:variant>
      <vt:variant>
        <vt:i4>2</vt:i4>
      </vt:variant>
    </vt:vector>
  </HeadingPairs>
  <TitlesOfParts>
    <vt:vector size="9" baseType="lpstr">
      <vt:lpstr>EESS (inband) FIXED</vt:lpstr>
      <vt:lpstr>EESS (adjacent) FIXED</vt:lpstr>
      <vt:lpstr>EESS 5.340 (adjacent) FIXED</vt:lpstr>
      <vt:lpstr>in-band for Handheld</vt:lpstr>
      <vt:lpstr>adjacent for handheld</vt:lpstr>
      <vt:lpstr>5.340 for handheld</vt:lpstr>
      <vt:lpstr>Indoor outdoor attenuation</vt:lpstr>
      <vt:lpstr>'Indoor outdoor attenuation'!data_1</vt:lpstr>
      <vt:lpstr>'Indoor outdoor attenuation'!data_2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LPR - MCL spreadsheets collection</dc:title>
  <dc:creator>ET</dc:creator>
  <cp:lastModifiedBy>Fischer, Michael</cp:lastModifiedBy>
  <cp:lastPrinted>2019-07-16T12:18:27Z</cp:lastPrinted>
  <dcterms:created xsi:type="dcterms:W3CDTF">2009-03-01T18:18:19Z</dcterms:created>
  <dcterms:modified xsi:type="dcterms:W3CDTF">2021-03-29T15:48:34Z</dcterms:modified>
</cp:coreProperties>
</file>