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scherm\Desktop\22_For_SE24#103_onlline\"/>
    </mc:Choice>
  </mc:AlternateContent>
  <xr:revisionPtr revIDLastSave="0" documentId="13_ncr:1_{A75E150E-85D6-4618-A65A-5281BF2EB6CD}" xr6:coauthVersionLast="45" xr6:coauthVersionMax="46" xr10:uidLastSave="{00000000-0000-0000-0000-000000000000}"/>
  <bookViews>
    <workbookView xWindow="28680" yWindow="-120" windowWidth="29040" windowHeight="15840" tabRatio="814" activeTab="1" xr2:uid="{00000000-000D-0000-FFFF-FFFF00000000}"/>
  </bookViews>
  <sheets>
    <sheet name="EESS parameters - max at ground" sheetId="12" r:id="rId1"/>
    <sheet name="GBSAR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16" l="1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AI13" i="12"/>
  <c r="AH13" i="12"/>
  <c r="AF13" i="12"/>
  <c r="AD13" i="12"/>
  <c r="AC13" i="12"/>
  <c r="AA13" i="12"/>
  <c r="Z13" i="12"/>
  <c r="X13" i="12"/>
  <c r="Q13" i="12"/>
  <c r="I11" i="12"/>
  <c r="F13" i="12" l="1"/>
  <c r="P13" i="12"/>
  <c r="AK13" i="12"/>
  <c r="AM13" i="12"/>
  <c r="AN13" i="12"/>
  <c r="AP13" i="12"/>
  <c r="AQ13" i="12"/>
  <c r="AS13" i="12"/>
  <c r="U13" i="12"/>
  <c r="S13" i="12"/>
  <c r="N13" i="12"/>
  <c r="M13" i="12"/>
  <c r="K13" i="12"/>
  <c r="I13" i="12"/>
  <c r="H13" i="12"/>
  <c r="D13" i="12"/>
  <c r="C5" i="16" l="1"/>
  <c r="C7" i="16" l="1"/>
  <c r="C9" i="16" l="1"/>
  <c r="AP8" i="12" l="1"/>
  <c r="AS8" i="12" l="1"/>
  <c r="AS6" i="12"/>
  <c r="AS7" i="12" s="1"/>
  <c r="AS16" i="12" s="1"/>
  <c r="AS17" i="12" s="1"/>
  <c r="AQ14" i="12"/>
  <c r="AQ10" i="12"/>
  <c r="AP6" i="12"/>
  <c r="AP7" i="12" s="1"/>
  <c r="AP16" i="12" s="1"/>
  <c r="AP17" i="12" s="1"/>
  <c r="AQ4" i="12"/>
  <c r="AQ8" i="12" s="1"/>
  <c r="AQ1" i="12"/>
  <c r="AN14" i="12"/>
  <c r="AN10" i="12"/>
  <c r="AM8" i="12"/>
  <c r="AM6" i="12"/>
  <c r="AM7" i="12" s="1"/>
  <c r="AM16" i="12" s="1"/>
  <c r="AM17" i="12" s="1"/>
  <c r="AN8" i="12"/>
  <c r="AN1" i="12"/>
  <c r="AP19" i="12" l="1"/>
  <c r="M16" i="16"/>
  <c r="AQ6" i="12"/>
  <c r="AQ7" i="12" s="1"/>
  <c r="AQ16" i="12" s="1"/>
  <c r="AQ17" i="12" s="1"/>
  <c r="AM19" i="12"/>
  <c r="K16" i="16"/>
  <c r="O16" i="16"/>
  <c r="AS19" i="12"/>
  <c r="AN6" i="12"/>
  <c r="AN7" i="12" s="1"/>
  <c r="AN16" i="12" s="1"/>
  <c r="AN17" i="12" s="1"/>
  <c r="N16" i="16" l="1"/>
  <c r="AQ19" i="12"/>
  <c r="L16" i="16"/>
  <c r="AN19" i="12"/>
  <c r="AI1" i="12"/>
  <c r="AI4" i="12"/>
  <c r="AI6" i="12" s="1"/>
  <c r="AI10" i="12"/>
  <c r="AI14" i="12"/>
  <c r="AI7" i="12" l="1"/>
  <c r="AI16" i="12" s="1"/>
  <c r="AI17" i="12" s="1"/>
  <c r="AI8" i="12"/>
  <c r="AF8" i="12" l="1"/>
  <c r="Q1" i="12"/>
  <c r="AD1" i="12"/>
  <c r="AA1" i="12"/>
  <c r="V1" i="12"/>
  <c r="AD14" i="12"/>
  <c r="AD10" i="12"/>
  <c r="AK8" i="12"/>
  <c r="AH8" i="12"/>
  <c r="AC8" i="12"/>
  <c r="AK6" i="12"/>
  <c r="AK7" i="12" s="1"/>
  <c r="AK16" i="12" s="1"/>
  <c r="AK17" i="12" s="1"/>
  <c r="AH6" i="12"/>
  <c r="AH7" i="12" s="1"/>
  <c r="AH16" i="12" s="1"/>
  <c r="AH17" i="12" s="1"/>
  <c r="AF6" i="12"/>
  <c r="AF7" i="12" s="1"/>
  <c r="AF16" i="12" s="1"/>
  <c r="AF17" i="12" s="1"/>
  <c r="AC6" i="12"/>
  <c r="AC7" i="12" s="1"/>
  <c r="AC16" i="12" s="1"/>
  <c r="AC17" i="12" s="1"/>
  <c r="AD4" i="12"/>
  <c r="AD8" i="12" s="1"/>
  <c r="AD6" i="12" l="1"/>
  <c r="AD7" i="12" s="1"/>
  <c r="AD16" i="12" s="1"/>
  <c r="AD17" i="12" s="1"/>
  <c r="AA14" i="12"/>
  <c r="AA10" i="12"/>
  <c r="Z8" i="12"/>
  <c r="Z6" i="12"/>
  <c r="Z7" i="12" s="1"/>
  <c r="Z16" i="12" s="1"/>
  <c r="Z17" i="12" s="1"/>
  <c r="AA4" i="12"/>
  <c r="AA8" i="12" s="1"/>
  <c r="AA6" i="12" l="1"/>
  <c r="AA7" i="12" s="1"/>
  <c r="AA16" i="12" s="1"/>
  <c r="AA17" i="12" s="1"/>
  <c r="V14" i="12"/>
  <c r="V13" i="12"/>
  <c r="V10" i="12"/>
  <c r="U8" i="12"/>
  <c r="U6" i="12"/>
  <c r="U7" i="12" s="1"/>
  <c r="V4" i="12"/>
  <c r="V8" i="12" s="1"/>
  <c r="Q14" i="12"/>
  <c r="Q10" i="12"/>
  <c r="P8" i="12"/>
  <c r="P6" i="12"/>
  <c r="P7" i="12" s="1"/>
  <c r="Q4" i="12"/>
  <c r="Q6" i="12" s="1"/>
  <c r="Q7" i="12" s="1"/>
  <c r="N14" i="12"/>
  <c r="N10" i="12"/>
  <c r="M8" i="12"/>
  <c r="M6" i="12"/>
  <c r="M7" i="12" s="1"/>
  <c r="N4" i="12"/>
  <c r="N8" i="12" s="1"/>
  <c r="I4" i="12"/>
  <c r="I8" i="12" s="1"/>
  <c r="I10" i="12"/>
  <c r="I14" i="12"/>
  <c r="I1" i="12"/>
  <c r="X6" i="12"/>
  <c r="X7" i="12" s="1"/>
  <c r="X8" i="12"/>
  <c r="S6" i="12"/>
  <c r="S7" i="12" s="1"/>
  <c r="S8" i="12"/>
  <c r="K6" i="12"/>
  <c r="K7" i="12" s="1"/>
  <c r="K8" i="12"/>
  <c r="H8" i="12"/>
  <c r="H6" i="12"/>
  <c r="H7" i="12" s="1"/>
  <c r="F1" i="12"/>
  <c r="Q8" i="12" l="1"/>
  <c r="V6" i="12"/>
  <c r="V7" i="12" s="1"/>
  <c r="N6" i="12"/>
  <c r="N7" i="12" s="1"/>
  <c r="X16" i="12"/>
  <c r="X17" i="12" s="1"/>
  <c r="U16" i="12"/>
  <c r="U17" i="12" s="1"/>
  <c r="S16" i="12"/>
  <c r="S17" i="12" s="1"/>
  <c r="Q16" i="12"/>
  <c r="Q17" i="12" s="1"/>
  <c r="P16" i="12"/>
  <c r="P17" i="12" s="1"/>
  <c r="M16" i="12"/>
  <c r="M17" i="12" s="1"/>
  <c r="K16" i="12"/>
  <c r="K17" i="12" s="1"/>
  <c r="H16" i="12"/>
  <c r="H17" i="12" s="1"/>
  <c r="I6" i="12"/>
  <c r="U19" i="12" l="1"/>
  <c r="I16" i="16"/>
  <c r="H19" i="12"/>
  <c r="C16" i="16"/>
  <c r="C17" i="16" s="1"/>
  <c r="H16" i="16"/>
  <c r="S19" i="12"/>
  <c r="K19" i="12"/>
  <c r="E16" i="16"/>
  <c r="M19" i="12"/>
  <c r="F16" i="16"/>
  <c r="N16" i="12"/>
  <c r="N17" i="12" s="1"/>
  <c r="V16" i="12"/>
  <c r="V17" i="12" s="1"/>
  <c r="I7" i="12"/>
  <c r="C19" i="16" l="1"/>
  <c r="V19" i="12"/>
  <c r="J16" i="16"/>
  <c r="G16" i="16"/>
  <c r="N19" i="12"/>
  <c r="I16" i="12"/>
  <c r="I17" i="12" s="1"/>
  <c r="D6" i="12"/>
  <c r="D16" i="16" l="1"/>
  <c r="D17" i="16" s="1"/>
  <c r="I19" i="12"/>
  <c r="D7" i="12"/>
  <c r="D19" i="16" l="1"/>
  <c r="D16" i="12"/>
  <c r="D17" i="12" s="1"/>
  <c r="F8" i="12"/>
  <c r="D8" i="12"/>
  <c r="F6" i="12"/>
  <c r="F7" i="12" s="1"/>
  <c r="D19" i="12" l="1"/>
  <c r="B16" i="16"/>
  <c r="F16" i="12"/>
  <c r="F17" i="12" s="1"/>
</calcChain>
</file>

<file path=xl/sharedStrings.xml><?xml version="1.0" encoding="utf-8"?>
<sst xmlns="http://schemas.openxmlformats.org/spreadsheetml/2006/main" count="138" uniqueCount="62">
  <si>
    <t>dBi</t>
  </si>
  <si>
    <t>dB</t>
  </si>
  <si>
    <t>conical</t>
  </si>
  <si>
    <t>EESS sensor Gain</t>
  </si>
  <si>
    <t>MWS (nadir)</t>
  </si>
  <si>
    <t>MWS (outer)</t>
  </si>
  <si>
    <t>MWI</t>
  </si>
  <si>
    <t>°</t>
  </si>
  <si>
    <t>Frequency</t>
  </si>
  <si>
    <t>MHz</t>
  </si>
  <si>
    <t>Type of sensor</t>
  </si>
  <si>
    <t>Orbit altitude</t>
  </si>
  <si>
    <t>km</t>
  </si>
  <si>
    <t>Nadir angle</t>
  </si>
  <si>
    <t>Slant path distance</t>
  </si>
  <si>
    <t>Free Space losses</t>
  </si>
  <si>
    <t>Elev at ground</t>
  </si>
  <si>
    <t>Atmospheric attenuation</t>
  </si>
  <si>
    <t>EESS protection criteria (with relevant apportionement)</t>
  </si>
  <si>
    <t>GHz</t>
  </si>
  <si>
    <t>Maximum interference at the ground in the EESS footprint</t>
  </si>
  <si>
    <t>dBW/B</t>
  </si>
  <si>
    <t>EESS footprint size</t>
  </si>
  <si>
    <t>km²</t>
  </si>
  <si>
    <t>dBm</t>
  </si>
  <si>
    <t>Rep.190</t>
  </si>
  <si>
    <t>Syst. P1</t>
  </si>
  <si>
    <t>Conical</t>
  </si>
  <si>
    <t>Nadir Scan</t>
  </si>
  <si>
    <t>ICI</t>
  </si>
  <si>
    <t>Syst. N1 (nadir)</t>
  </si>
  <si>
    <t>Syst. N1 (outer)</t>
  </si>
  <si>
    <t>Syst. P2 (nadir)</t>
  </si>
  <si>
    <t>Syst. P2 (outer)</t>
  </si>
  <si>
    <t>MHS (Nadir)</t>
  </si>
  <si>
    <t>MHS (outer)</t>
  </si>
  <si>
    <t>AWS (Nadir)</t>
  </si>
  <si>
    <t>AWS (outer)</t>
  </si>
  <si>
    <t>Reference Bandwidth (B)</t>
  </si>
  <si>
    <t>EESS sensor</t>
  </si>
  <si>
    <t>dBW/200 MHz</t>
  </si>
  <si>
    <t>BW</t>
  </si>
  <si>
    <t>dBm/MHz</t>
  </si>
  <si>
    <t>Mean EIRP density</t>
  </si>
  <si>
    <t>Frequency (GHz)</t>
  </si>
  <si>
    <t>GBSAR</t>
  </si>
  <si>
    <t>Mean OOB eirp</t>
  </si>
  <si>
    <t>Mean eirp density</t>
  </si>
  <si>
    <t>Antenna gain discrimination</t>
  </si>
  <si>
    <t>N/A</t>
  </si>
  <si>
    <t>Aggregation OOB (devices / km²)</t>
  </si>
  <si>
    <t>Single entry</t>
  </si>
  <si>
    <t>Apportionment factor</t>
  </si>
  <si>
    <t>EESS protection criteria</t>
  </si>
  <si>
    <t>Maximum EIRP for a single UWB outdoor</t>
  </si>
  <si>
    <t>PARAMETERS</t>
  </si>
  <si>
    <t>CALCULATIONS</t>
  </si>
  <si>
    <t>Max interference at ground (dBW/200 MHz)</t>
  </si>
  <si>
    <t>EESS footprint size (km²)</t>
  </si>
  <si>
    <t>TARGETTED FREQUENCY RANGES</t>
  </si>
  <si>
    <t>Polarisation loss</t>
  </si>
  <si>
    <t>in the direction of EESS (passive)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</si>
</sst>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0" fillId="0" borderId="0" xfId="0" applyNumberFormat="1"/>
    <xf numFmtId="0" fontId="0" fillId="0" borderId="0" xfId="0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1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 vertical="center" wrapText="1"/>
    </xf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1" fontId="0" fillId="2" borderId="0" xfId="0" applyNumberFormat="1" applyFill="1"/>
    <xf numFmtId="164" fontId="0" fillId="2" borderId="0" xfId="0" applyNumberFormat="1" applyFill="1"/>
    <xf numFmtId="0" fontId="0" fillId="4" borderId="0" xfId="0" applyFill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3" fillId="4" borderId="0" xfId="0" applyNumberFormat="1" applyFont="1" applyFill="1" applyAlignment="1">
      <alignment horizontal="center"/>
    </xf>
    <xf numFmtId="164" fontId="0" fillId="4" borderId="0" xfId="0" applyNumberFormat="1" applyFill="1"/>
    <xf numFmtId="0" fontId="3" fillId="0" borderId="0" xfId="0" applyFont="1"/>
    <xf numFmtId="0" fontId="0" fillId="5" borderId="0" xfId="0" applyFill="1"/>
    <xf numFmtId="0" fontId="3" fillId="0" borderId="4" xfId="0" applyFont="1" applyFill="1" applyBorder="1" applyAlignment="1">
      <alignment horizontal="center" vertical="center"/>
    </xf>
    <xf numFmtId="164" fontId="0" fillId="0" borderId="0" xfId="0" applyNumberFormat="1" applyFill="1"/>
    <xf numFmtId="0" fontId="0" fillId="2" borderId="0" xfId="0" applyFill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3" fillId="6" borderId="0" xfId="0" applyFont="1" applyFill="1"/>
    <xf numFmtId="0" fontId="3" fillId="5" borderId="0" xfId="0" applyFont="1" applyFill="1"/>
    <xf numFmtId="0" fontId="1" fillId="0" borderId="0" xfId="0" applyFont="1" applyAlignment="1">
      <alignment horizontal="justify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0" borderId="0" xfId="0" applyNumberFormat="1" applyFont="1"/>
    <xf numFmtId="1" fontId="7" fillId="0" borderId="0" xfId="0" applyNumberFormat="1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3F9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B1:AT55"/>
  <sheetViews>
    <sheetView zoomScale="90" zoomScaleNormal="90" workbookViewId="0">
      <pane xSplit="3" topLeftCell="D1" activePane="topRight" state="frozen"/>
      <selection pane="topRight" activeCell="U26" sqref="U26"/>
    </sheetView>
  </sheetViews>
  <sheetFormatPr defaultColWidth="11.42578125" defaultRowHeight="12.75" x14ac:dyDescent="0.2"/>
  <cols>
    <col min="2" max="2" width="25.5703125" customWidth="1"/>
    <col min="4" max="4" width="8" customWidth="1"/>
    <col min="5" max="5" width="1.28515625" customWidth="1"/>
    <col min="6" max="6" width="8" customWidth="1"/>
    <col min="7" max="7" width="1.28515625" customWidth="1"/>
    <col min="8" max="9" width="8" customWidth="1"/>
    <col min="10" max="10" width="1.28515625" customWidth="1"/>
    <col min="11" max="11" width="8" customWidth="1"/>
    <col min="12" max="12" width="1.28515625" customWidth="1"/>
    <col min="13" max="14" width="8" customWidth="1"/>
    <col min="15" max="15" width="1.28515625" customWidth="1"/>
    <col min="16" max="17" width="8" customWidth="1"/>
    <col min="18" max="18" width="1.28515625" customWidth="1"/>
    <col min="19" max="19" width="8" customWidth="1"/>
    <col min="20" max="20" width="1.28515625" customWidth="1"/>
    <col min="21" max="22" width="8" customWidth="1"/>
    <col min="23" max="23" width="1.28515625" customWidth="1"/>
    <col min="24" max="24" width="8" customWidth="1"/>
    <col min="25" max="25" width="1.28515625" customWidth="1"/>
    <col min="26" max="27" width="8" customWidth="1"/>
    <col min="28" max="28" width="1.28515625" customWidth="1"/>
    <col min="29" max="30" width="8" customWidth="1"/>
    <col min="31" max="31" width="1.28515625" customWidth="1"/>
    <col min="32" max="32" width="8" customWidth="1"/>
    <col min="33" max="33" width="1.28515625" customWidth="1"/>
    <col min="34" max="35" width="8" customWidth="1"/>
    <col min="36" max="36" width="1.28515625" customWidth="1"/>
    <col min="37" max="37" width="8" customWidth="1"/>
    <col min="38" max="38" width="1.28515625" customWidth="1"/>
    <col min="39" max="40" width="8" customWidth="1"/>
    <col min="41" max="41" width="1.28515625" customWidth="1"/>
    <col min="42" max="43" width="8" customWidth="1"/>
    <col min="44" max="44" width="1.28515625" customWidth="1"/>
    <col min="45" max="45" width="8" customWidth="1"/>
    <col min="46" max="46" width="1.28515625" customWidth="1"/>
  </cols>
  <sheetData>
    <row r="1" spans="2:46" ht="15" x14ac:dyDescent="0.25">
      <c r="B1" s="7" t="s">
        <v>8</v>
      </c>
      <c r="C1" s="9" t="s">
        <v>19</v>
      </c>
      <c r="D1" s="22">
        <v>114.25</v>
      </c>
      <c r="E1" s="18"/>
      <c r="F1" s="8">
        <f>D1</f>
        <v>114.25</v>
      </c>
      <c r="G1" s="18"/>
      <c r="H1" s="22">
        <v>148.5</v>
      </c>
      <c r="I1" s="22">
        <f>+H1</f>
        <v>148.5</v>
      </c>
      <c r="J1" s="18"/>
      <c r="K1" s="22">
        <v>164</v>
      </c>
      <c r="L1" s="18"/>
      <c r="M1" s="22">
        <v>164</v>
      </c>
      <c r="N1" s="22">
        <v>164</v>
      </c>
      <c r="O1" s="18"/>
      <c r="P1" s="8">
        <v>174.8</v>
      </c>
      <c r="Q1" s="8">
        <f>+P1</f>
        <v>174.8</v>
      </c>
      <c r="R1" s="18"/>
      <c r="S1" s="22">
        <v>174.8</v>
      </c>
      <c r="T1" s="18"/>
      <c r="U1" s="22">
        <v>174.8</v>
      </c>
      <c r="V1" s="22">
        <f>+U1</f>
        <v>174.8</v>
      </c>
      <c r="W1" s="18"/>
      <c r="X1" s="8">
        <v>174.8</v>
      </c>
      <c r="Y1" s="18"/>
      <c r="Z1" s="8">
        <v>174.8</v>
      </c>
      <c r="AA1" s="8">
        <f>+Z1</f>
        <v>174.8</v>
      </c>
      <c r="AB1" s="18"/>
      <c r="AC1" s="8">
        <v>190</v>
      </c>
      <c r="AD1" s="8">
        <f>+AC1</f>
        <v>190</v>
      </c>
      <c r="AE1" s="18"/>
      <c r="AF1" s="8">
        <v>190</v>
      </c>
      <c r="AG1" s="18"/>
      <c r="AH1" s="8">
        <v>190</v>
      </c>
      <c r="AI1" s="8">
        <f>+AH1</f>
        <v>190</v>
      </c>
      <c r="AJ1" s="18"/>
      <c r="AK1" s="8">
        <v>190</v>
      </c>
      <c r="AL1" s="18"/>
      <c r="AM1" s="22">
        <v>226</v>
      </c>
      <c r="AN1" s="22">
        <f>+AM1</f>
        <v>226</v>
      </c>
      <c r="AO1" s="18"/>
      <c r="AP1" s="22">
        <v>239</v>
      </c>
      <c r="AQ1" s="22">
        <f>+AP1</f>
        <v>239</v>
      </c>
      <c r="AR1" s="18"/>
      <c r="AS1" s="22">
        <v>239</v>
      </c>
      <c r="AT1" s="18"/>
    </row>
    <row r="2" spans="2:46" s="5" customFormat="1" ht="38.25" x14ac:dyDescent="0.2">
      <c r="B2" s="5" t="s">
        <v>39</v>
      </c>
      <c r="D2" s="51" t="s">
        <v>6</v>
      </c>
      <c r="E2" s="19"/>
      <c r="F2" s="5" t="s">
        <v>25</v>
      </c>
      <c r="G2" s="19"/>
      <c r="H2" s="38" t="s">
        <v>30</v>
      </c>
      <c r="I2" s="38" t="s">
        <v>31</v>
      </c>
      <c r="J2" s="19"/>
      <c r="K2" s="38" t="s">
        <v>26</v>
      </c>
      <c r="L2" s="19"/>
      <c r="M2" s="38" t="s">
        <v>32</v>
      </c>
      <c r="N2" s="38" t="s">
        <v>33</v>
      </c>
      <c r="O2" s="19"/>
      <c r="P2" s="5" t="s">
        <v>34</v>
      </c>
      <c r="Q2" s="5" t="s">
        <v>35</v>
      </c>
      <c r="R2" s="19"/>
      <c r="S2" s="38" t="s">
        <v>6</v>
      </c>
      <c r="T2" s="19"/>
      <c r="U2" s="38" t="s">
        <v>4</v>
      </c>
      <c r="V2" s="38" t="s">
        <v>5</v>
      </c>
      <c r="W2" s="19"/>
      <c r="X2" s="5" t="s">
        <v>29</v>
      </c>
      <c r="Y2" s="19"/>
      <c r="Z2" s="52" t="s">
        <v>36</v>
      </c>
      <c r="AA2" s="52" t="s">
        <v>37</v>
      </c>
      <c r="AB2" s="19"/>
      <c r="AC2" s="5" t="s">
        <v>34</v>
      </c>
      <c r="AD2" s="5" t="s">
        <v>35</v>
      </c>
      <c r="AE2" s="19"/>
      <c r="AF2" s="5" t="s">
        <v>6</v>
      </c>
      <c r="AG2" s="19"/>
      <c r="AH2" s="5" t="s">
        <v>4</v>
      </c>
      <c r="AI2" s="5" t="s">
        <v>5</v>
      </c>
      <c r="AJ2" s="19"/>
      <c r="AK2" s="5" t="s">
        <v>29</v>
      </c>
      <c r="AL2" s="19"/>
      <c r="AM2" s="38" t="s">
        <v>34</v>
      </c>
      <c r="AN2" s="38" t="s">
        <v>35</v>
      </c>
      <c r="AO2" s="19"/>
      <c r="AP2" s="38" t="s">
        <v>4</v>
      </c>
      <c r="AQ2" s="38" t="s">
        <v>5</v>
      </c>
      <c r="AR2" s="19"/>
      <c r="AS2" s="38" t="s">
        <v>29</v>
      </c>
      <c r="AT2" s="19"/>
    </row>
    <row r="3" spans="2:46" s="5" customFormat="1" ht="30" x14ac:dyDescent="0.2">
      <c r="B3" s="21" t="s">
        <v>10</v>
      </c>
      <c r="C3" s="11"/>
      <c r="D3" s="24" t="s">
        <v>2</v>
      </c>
      <c r="E3" s="19"/>
      <c r="F3" s="3" t="s">
        <v>2</v>
      </c>
      <c r="G3" s="19"/>
      <c r="H3" s="24" t="s">
        <v>28</v>
      </c>
      <c r="I3" s="24" t="s">
        <v>28</v>
      </c>
      <c r="J3" s="19"/>
      <c r="K3" s="24" t="s">
        <v>27</v>
      </c>
      <c r="L3" s="19"/>
      <c r="M3" s="24" t="s">
        <v>28</v>
      </c>
      <c r="N3" s="24" t="s">
        <v>28</v>
      </c>
      <c r="O3" s="19"/>
      <c r="P3" s="3" t="s">
        <v>28</v>
      </c>
      <c r="Q3" s="3" t="s">
        <v>28</v>
      </c>
      <c r="R3" s="19"/>
      <c r="S3" s="24" t="s">
        <v>27</v>
      </c>
      <c r="T3" s="19"/>
      <c r="U3" s="24" t="s">
        <v>28</v>
      </c>
      <c r="V3" s="24" t="s">
        <v>28</v>
      </c>
      <c r="W3" s="19"/>
      <c r="X3" s="3" t="s">
        <v>27</v>
      </c>
      <c r="Y3" s="19"/>
      <c r="Z3" s="3" t="s">
        <v>28</v>
      </c>
      <c r="AA3" s="3" t="s">
        <v>28</v>
      </c>
      <c r="AB3" s="19"/>
      <c r="AC3" s="3" t="s">
        <v>28</v>
      </c>
      <c r="AD3" s="3" t="s">
        <v>28</v>
      </c>
      <c r="AE3" s="19"/>
      <c r="AF3" s="3" t="s">
        <v>27</v>
      </c>
      <c r="AG3" s="19"/>
      <c r="AH3" s="3" t="s">
        <v>28</v>
      </c>
      <c r="AI3" s="3" t="s">
        <v>28</v>
      </c>
      <c r="AJ3" s="19"/>
      <c r="AK3" s="3" t="s">
        <v>27</v>
      </c>
      <c r="AL3" s="19"/>
      <c r="AM3" s="24" t="s">
        <v>28</v>
      </c>
      <c r="AN3" s="24" t="s">
        <v>28</v>
      </c>
      <c r="AO3" s="19"/>
      <c r="AP3" s="24" t="s">
        <v>28</v>
      </c>
      <c r="AQ3" s="24" t="s">
        <v>28</v>
      </c>
      <c r="AR3" s="19"/>
      <c r="AS3" s="24" t="s">
        <v>27</v>
      </c>
      <c r="AT3" s="19"/>
    </row>
    <row r="4" spans="2:46" x14ac:dyDescent="0.2">
      <c r="B4" s="10" t="s">
        <v>11</v>
      </c>
      <c r="C4" s="4" t="s">
        <v>12</v>
      </c>
      <c r="D4" s="23">
        <v>830</v>
      </c>
      <c r="E4" s="18"/>
      <c r="F4">
        <v>800</v>
      </c>
      <c r="G4" s="18"/>
      <c r="H4" s="23">
        <v>705</v>
      </c>
      <c r="I4" s="23">
        <f>+H4</f>
        <v>705</v>
      </c>
      <c r="J4" s="18"/>
      <c r="K4" s="23">
        <v>828</v>
      </c>
      <c r="L4" s="18"/>
      <c r="M4" s="23">
        <v>824</v>
      </c>
      <c r="N4" s="23">
        <f>+M4</f>
        <v>824</v>
      </c>
      <c r="O4" s="18"/>
      <c r="P4">
        <v>822</v>
      </c>
      <c r="Q4">
        <f>+P4</f>
        <v>822</v>
      </c>
      <c r="R4" s="18"/>
      <c r="S4" s="23">
        <v>830</v>
      </c>
      <c r="T4" s="18"/>
      <c r="U4" s="23">
        <v>830</v>
      </c>
      <c r="V4" s="23">
        <f>+U4</f>
        <v>830</v>
      </c>
      <c r="W4" s="18"/>
      <c r="X4">
        <v>830</v>
      </c>
      <c r="Y4" s="18"/>
      <c r="Z4">
        <v>600</v>
      </c>
      <c r="AA4">
        <f>+Z4</f>
        <v>600</v>
      </c>
      <c r="AB4" s="18"/>
      <c r="AC4">
        <v>822</v>
      </c>
      <c r="AD4">
        <f>+AC4</f>
        <v>822</v>
      </c>
      <c r="AE4" s="18"/>
      <c r="AF4">
        <v>830</v>
      </c>
      <c r="AG4" s="18"/>
      <c r="AH4">
        <v>830</v>
      </c>
      <c r="AI4">
        <f>+AH4</f>
        <v>830</v>
      </c>
      <c r="AJ4" s="18"/>
      <c r="AK4">
        <v>830</v>
      </c>
      <c r="AL4" s="18"/>
      <c r="AM4" s="23">
        <v>600</v>
      </c>
      <c r="AN4" s="23">
        <v>600</v>
      </c>
      <c r="AO4" s="18"/>
      <c r="AP4" s="23">
        <v>600</v>
      </c>
      <c r="AQ4" s="23">
        <f>+AP4</f>
        <v>600</v>
      </c>
      <c r="AR4" s="18"/>
      <c r="AS4" s="23">
        <v>830</v>
      </c>
      <c r="AT4" s="18"/>
    </row>
    <row r="5" spans="2:46" x14ac:dyDescent="0.2">
      <c r="B5" s="10" t="s">
        <v>13</v>
      </c>
      <c r="C5" s="4" t="s">
        <v>7</v>
      </c>
      <c r="D5" s="23">
        <v>45.2</v>
      </c>
      <c r="E5" s="18"/>
      <c r="F5">
        <v>45.2</v>
      </c>
      <c r="G5" s="18"/>
      <c r="H5" s="25">
        <v>1E-4</v>
      </c>
      <c r="I5" s="23">
        <v>48.95</v>
      </c>
      <c r="J5" s="18"/>
      <c r="K5" s="23">
        <v>46.8</v>
      </c>
      <c r="L5" s="18"/>
      <c r="M5" s="25">
        <v>1E-4</v>
      </c>
      <c r="N5" s="23">
        <v>52.725000000000001</v>
      </c>
      <c r="O5" s="18"/>
      <c r="P5" s="1">
        <v>1E-4</v>
      </c>
      <c r="Q5">
        <v>49.4</v>
      </c>
      <c r="R5" s="18"/>
      <c r="S5" s="23">
        <v>45.2</v>
      </c>
      <c r="T5" s="18"/>
      <c r="U5" s="25">
        <v>1E-4</v>
      </c>
      <c r="V5" s="23">
        <v>49</v>
      </c>
      <c r="W5" s="18"/>
      <c r="X5">
        <v>45.2</v>
      </c>
      <c r="Y5" s="18"/>
      <c r="Z5" s="1">
        <v>1E-4</v>
      </c>
      <c r="AA5">
        <v>49</v>
      </c>
      <c r="AB5" s="18"/>
      <c r="AC5" s="1">
        <v>1E-4</v>
      </c>
      <c r="AD5">
        <v>49.4</v>
      </c>
      <c r="AE5" s="18"/>
      <c r="AF5">
        <v>45.2</v>
      </c>
      <c r="AG5" s="18"/>
      <c r="AH5" s="1">
        <v>1E-4</v>
      </c>
      <c r="AI5">
        <v>49</v>
      </c>
      <c r="AJ5" s="18"/>
      <c r="AK5">
        <v>45.2</v>
      </c>
      <c r="AL5" s="18"/>
      <c r="AM5" s="25">
        <v>1E-4</v>
      </c>
      <c r="AN5" s="23">
        <v>49</v>
      </c>
      <c r="AO5" s="18"/>
      <c r="AP5" s="25">
        <v>1E-4</v>
      </c>
      <c r="AQ5" s="23">
        <v>49</v>
      </c>
      <c r="AR5" s="18"/>
      <c r="AS5" s="23">
        <v>45.2</v>
      </c>
      <c r="AT5" s="18"/>
    </row>
    <row r="6" spans="2:46" x14ac:dyDescent="0.2">
      <c r="B6" s="10" t="s">
        <v>14</v>
      </c>
      <c r="C6" s="4" t="s">
        <v>12</v>
      </c>
      <c r="D6" s="25">
        <f t="shared" ref="D6:F6" si="0">6371*SIN((ASIN(((6371+D4)/6371)*SIN(D5*PI()/180))*180/PI()-D5)*PI()/180)/SIN(D5*PI()/180)</f>
        <v>1268.6227509894538</v>
      </c>
      <c r="E6" s="18"/>
      <c r="F6" s="1">
        <f t="shared" si="0"/>
        <v>1219.0669005582677</v>
      </c>
      <c r="G6" s="18"/>
      <c r="H6" s="25">
        <f t="shared" ref="H6" si="1">6371*SIN((ASIN(((6371+H4)/6371)*SIN(H5*PI()/180))*180/PI()-H5)*PI()/180)/SIN(H5*PI()/180)</f>
        <v>705.00000000119257</v>
      </c>
      <c r="I6" s="25">
        <f t="shared" ref="I6" si="2">6371*SIN((ASIN(((6371+I4)/6371)*SIN(I5*PI()/180))*180/PI()-I5)*PI()/180)/SIN(I5*PI()/180)</f>
        <v>1166.437414800467</v>
      </c>
      <c r="J6" s="18"/>
      <c r="K6" s="25">
        <f t="shared" ref="K6" si="3">6371*SIN((ASIN(((6371+K4)/6371)*SIN(K5*PI()/180))*180/PI()-K5)*PI()/180)/SIN(K5*PI()/180)</f>
        <v>1315.6091427540098</v>
      </c>
      <c r="L6" s="18"/>
      <c r="M6" s="25">
        <f t="shared" ref="M6:N6" si="4">6371*SIN((ASIN(((6371+M4)/6371)*SIN(M5*PI()/180))*180/PI()-M5)*PI()/180)/SIN(M5*PI()/180)</f>
        <v>824.00000000141756</v>
      </c>
      <c r="N6" s="25">
        <f t="shared" si="4"/>
        <v>1562.9159799742326</v>
      </c>
      <c r="O6" s="18"/>
      <c r="P6" s="1">
        <f t="shared" ref="P6:Q6" si="5">6371*SIN((ASIN(((6371+P4)/6371)*SIN(P5*PI()/180))*180/PI()-P5)*PI()/180)/SIN(P5*PI()/180)</f>
        <v>822.00000000141461</v>
      </c>
      <c r="Q6" s="1">
        <f t="shared" si="5"/>
        <v>1400.4198590295905</v>
      </c>
      <c r="R6" s="18"/>
      <c r="S6" s="25">
        <f t="shared" ref="S6" si="6">6371*SIN((ASIN(((6371+S4)/6371)*SIN(S5*PI()/180))*180/PI()-S5)*PI()/180)/SIN(S5*PI()/180)</f>
        <v>1268.6227509894538</v>
      </c>
      <c r="T6" s="18"/>
      <c r="U6" s="25">
        <f t="shared" ref="U6:V6" si="7">6371*SIN((ASIN(((6371+U4)/6371)*SIN(U5*PI()/180))*180/PI()-U5)*PI()/180)/SIN(U5*PI()/180)</f>
        <v>830.00000000142722</v>
      </c>
      <c r="V6" s="25">
        <f t="shared" si="7"/>
        <v>1399.514668868587</v>
      </c>
      <c r="W6" s="18"/>
      <c r="X6" s="1">
        <f t="shared" ref="X6" si="8">6371*SIN((ASIN(((6371+X4)/6371)*SIN(X5*PI()/180))*180/PI()-X5)*PI()/180)/SIN(X5*PI()/180)</f>
        <v>1268.6227509894538</v>
      </c>
      <c r="Y6" s="18"/>
      <c r="Z6" s="1">
        <f t="shared" ref="Z6:AA6" si="9">6371*SIN((ASIN(((6371+Z4)/6371)*SIN(Z5*PI()/180))*180/PI()-Z5)*PI()/180)/SIN(Z5*PI()/180)</f>
        <v>600.00000000099953</v>
      </c>
      <c r="AA6" s="1">
        <f t="shared" si="9"/>
        <v>980.24497462004842</v>
      </c>
      <c r="AB6" s="18"/>
      <c r="AC6" s="1">
        <f t="shared" ref="AC6:AD6" si="10">6371*SIN((ASIN(((6371+AC4)/6371)*SIN(AC5*PI()/180))*180/PI()-AC5)*PI()/180)/SIN(AC5*PI()/180)</f>
        <v>822.00000000141461</v>
      </c>
      <c r="AD6" s="1">
        <f t="shared" si="10"/>
        <v>1400.4198590295905</v>
      </c>
      <c r="AE6" s="18"/>
      <c r="AF6" s="1">
        <f t="shared" ref="AF6" si="11">6371*SIN((ASIN(((6371+AF4)/6371)*SIN(AF5*PI()/180))*180/PI()-AF5)*PI()/180)/SIN(AF5*PI()/180)</f>
        <v>1268.6227509894538</v>
      </c>
      <c r="AG6" s="18"/>
      <c r="AH6" s="1">
        <f t="shared" ref="AH6:AI6" si="12">6371*SIN((ASIN(((6371+AH4)/6371)*SIN(AH5*PI()/180))*180/PI()-AH5)*PI()/180)/SIN(AH5*PI()/180)</f>
        <v>830.00000000142722</v>
      </c>
      <c r="AI6" s="1">
        <f t="shared" si="12"/>
        <v>1399.514668868587</v>
      </c>
      <c r="AJ6" s="18"/>
      <c r="AK6" s="1">
        <f t="shared" ref="AK6" si="13">6371*SIN((ASIN(((6371+AK4)/6371)*SIN(AK5*PI()/180))*180/PI()-AK5)*PI()/180)/SIN(AK5*PI()/180)</f>
        <v>1268.6227509894538</v>
      </c>
      <c r="AL6" s="18"/>
      <c r="AM6" s="25">
        <f t="shared" ref="AM6:AN6" si="14">6371*SIN((ASIN(((6371+AM4)/6371)*SIN(AM5*PI()/180))*180/PI()-AM5)*PI()/180)/SIN(AM5*PI()/180)</f>
        <v>600.00000000099953</v>
      </c>
      <c r="AN6" s="25">
        <f t="shared" si="14"/>
        <v>980.24497462004842</v>
      </c>
      <c r="AO6" s="18"/>
      <c r="AP6" s="25">
        <f t="shared" ref="AP6:AQ6" si="15">6371*SIN((ASIN(((6371+AP4)/6371)*SIN(AP5*PI()/180))*180/PI()-AP5)*PI()/180)/SIN(AP5*PI()/180)</f>
        <v>600.00000000099953</v>
      </c>
      <c r="AQ6" s="25">
        <f t="shared" si="15"/>
        <v>980.24497462004842</v>
      </c>
      <c r="AR6" s="18"/>
      <c r="AS6" s="25">
        <f t="shared" ref="AS6" si="16">6371*SIN((ASIN(((6371+AS4)/6371)*SIN(AS5*PI()/180))*180/PI()-AS5)*PI()/180)/SIN(AS5*PI()/180)</f>
        <v>1268.6227509894538</v>
      </c>
      <c r="AT6" s="18"/>
    </row>
    <row r="7" spans="2:46" x14ac:dyDescent="0.2">
      <c r="B7" s="10" t="s">
        <v>15</v>
      </c>
      <c r="C7" s="4" t="s">
        <v>1</v>
      </c>
      <c r="D7" s="26">
        <f>20*LOG(D1*D6*41.89)+60</f>
        <v>195.66598129407112</v>
      </c>
      <c r="E7" s="18"/>
      <c r="F7" s="6">
        <f>20*LOG(F1*F6*41.89)+60</f>
        <v>195.31988217607116</v>
      </c>
      <c r="G7" s="18"/>
      <c r="H7" s="26">
        <f>20*LOG(H1*H6*41.89)+60</f>
        <v>192.84051862013169</v>
      </c>
      <c r="I7" s="26">
        <f>20*LOG(I1*I6*41.89)+60</f>
        <v>197.21396511397788</v>
      </c>
      <c r="J7" s="18"/>
      <c r="K7" s="26">
        <f>20*LOG(K1*K6*41.89)+60</f>
        <v>199.1216218267169</v>
      </c>
      <c r="L7" s="18"/>
      <c r="M7" s="26">
        <f>20*LOG(M1*M6*41.89)+60</f>
        <v>195.05762840213561</v>
      </c>
      <c r="N7" s="26">
        <f>20*LOG(N1*N6*41.89)+60</f>
        <v>200.61779680067531</v>
      </c>
      <c r="O7" s="18"/>
      <c r="P7" s="6">
        <f>20*LOG(P1*P6*41.89)+60</f>
        <v>195.59047212400802</v>
      </c>
      <c r="Q7" s="6">
        <f>20*LOG(Q1*Q6*41.89)+60</f>
        <v>200.21820098851404</v>
      </c>
      <c r="R7" s="18"/>
      <c r="S7" s="26">
        <f>20*LOG(S1*S6*41.89)+60</f>
        <v>199.35968568520104</v>
      </c>
      <c r="T7" s="18"/>
      <c r="U7" s="26">
        <f>20*LOG(U1*U6*41.89)+60</f>
        <v>195.67459762072849</v>
      </c>
      <c r="V7" s="26">
        <f>20*LOG(V1*V6*41.89)+60</f>
        <v>200.21258486996877</v>
      </c>
      <c r="W7" s="18"/>
      <c r="X7" s="6">
        <f>20*LOG(X1*X6*41.89)+60</f>
        <v>199.35968568520104</v>
      </c>
      <c r="Y7" s="18"/>
      <c r="Z7" s="6">
        <f>20*LOG(Z1*Z6*41.89)+60</f>
        <v>192.8560607808794</v>
      </c>
      <c r="AA7" s="6">
        <f>20*LOG(AA1*AA6*41.89)+60</f>
        <v>197.1197282631725</v>
      </c>
      <c r="AB7" s="18"/>
      <c r="AC7" s="6">
        <f>20*LOG(AC1*AC6*41.89)+60</f>
        <v>196.31471557709693</v>
      </c>
      <c r="AD7" s="6">
        <f>20*LOG(AD1*AD6*41.89)+60</f>
        <v>200.94244444160293</v>
      </c>
      <c r="AE7" s="18"/>
      <c r="AF7" s="6">
        <f>20*LOG(AF1*AF6*41.89)+60</f>
        <v>200.08392913828993</v>
      </c>
      <c r="AG7" s="18"/>
      <c r="AH7" s="6">
        <f>20*LOG(AH1*AH6*41.89)+60</f>
        <v>196.39884107381738</v>
      </c>
      <c r="AI7" s="6">
        <f>20*LOG(AI1*AI6*41.89)+60</f>
        <v>200.93682832305768</v>
      </c>
      <c r="AJ7" s="18"/>
      <c r="AK7" s="6">
        <f>20*LOG(AK1*AK6*41.89)+60</f>
        <v>200.08392913828993</v>
      </c>
      <c r="AL7" s="18"/>
      <c r="AM7" s="26">
        <f>20*LOG(AM1*AM6*41.89)+60</f>
        <v>195.08740099785973</v>
      </c>
      <c r="AN7" s="26">
        <f>20*LOG(AN1*AN6*41.89)+60</f>
        <v>199.35106848015283</v>
      </c>
      <c r="AO7" s="18"/>
      <c r="AP7" s="26">
        <f>20*LOG(AP1*AP6*41.89)+60</f>
        <v>195.57319023387447</v>
      </c>
      <c r="AQ7" s="26">
        <f>20*LOG(AQ1*AQ6*41.89)+60</f>
        <v>199.83685771616757</v>
      </c>
      <c r="AR7" s="18"/>
      <c r="AS7" s="26">
        <f>20*LOG(AS1*AS6*41.89)+60</f>
        <v>202.07681513819611</v>
      </c>
      <c r="AT7" s="18"/>
    </row>
    <row r="8" spans="2:46" x14ac:dyDescent="0.2">
      <c r="B8" s="10" t="s">
        <v>16</v>
      </c>
      <c r="C8" s="4" t="s">
        <v>7</v>
      </c>
      <c r="D8" s="26">
        <f t="shared" ref="D8:F8" si="17">90-ASIN(((6371+D4)/6371)*SIN(D5*PI()/180))*180/PI()</f>
        <v>36.677327631428973</v>
      </c>
      <c r="E8" s="18"/>
      <c r="F8" s="6">
        <f t="shared" si="17"/>
        <v>36.996638821624146</v>
      </c>
      <c r="G8" s="18"/>
      <c r="H8" s="26">
        <f t="shared" ref="H8" si="18">90-ASIN(((6371+H4)/6371)*SIN(H5*PI()/180))*180/PI()</f>
        <v>89.99988893423324</v>
      </c>
      <c r="I8" s="26">
        <f t="shared" ref="I8" si="19">90-ASIN(((6371+I4)/6371)*SIN(I5*PI()/180))*180/PI()</f>
        <v>33.11373402225621</v>
      </c>
      <c r="J8" s="18"/>
      <c r="K8" s="26">
        <f t="shared" ref="K8" si="20">90-ASIN(((6371+K4)/6371)*SIN(K5*PI()/180))*180/PI()</f>
        <v>34.542256395982605</v>
      </c>
      <c r="L8" s="18"/>
      <c r="M8" s="26">
        <f t="shared" ref="M8:N8" si="21">90-ASIN(((6371+M4)/6371)*SIN(M5*PI()/180))*180/PI()</f>
        <v>89.999887066394606</v>
      </c>
      <c r="N8" s="26">
        <f t="shared" si="21"/>
        <v>26.018114528298938</v>
      </c>
      <c r="O8" s="18"/>
      <c r="P8" s="6">
        <f t="shared" ref="P8:Q8" si="22">90-ASIN(((6371+P4)/6371)*SIN(P5*PI()/180))*180/PI()</f>
        <v>89.999887097786853</v>
      </c>
      <c r="Q8" s="6">
        <f t="shared" si="22"/>
        <v>30.992566969443999</v>
      </c>
      <c r="R8" s="18"/>
      <c r="S8" s="26">
        <f t="shared" ref="S8" si="23">90-ASIN(((6371+S4)/6371)*SIN(S5*PI()/180))*180/PI()</f>
        <v>36.677327631428973</v>
      </c>
      <c r="T8" s="18"/>
      <c r="U8" s="26">
        <f t="shared" ref="U8:V8" si="24">90-ASIN(((6371+U4)/6371)*SIN(U5*PI()/180))*180/PI()</f>
        <v>89.999886972217865</v>
      </c>
      <c r="V8" s="26">
        <f t="shared" si="24"/>
        <v>31.457060919339106</v>
      </c>
      <c r="W8" s="18"/>
      <c r="X8" s="6">
        <f t="shared" ref="X8" si="25">90-ASIN(((6371+X4)/6371)*SIN(X5*PI()/180))*180/PI()</f>
        <v>36.677327631428973</v>
      </c>
      <c r="Y8" s="18"/>
      <c r="Z8" s="6">
        <f t="shared" ref="Z8:AA8" si="26">90-ASIN(((6371+Z4)/6371)*SIN(Z5*PI()/180))*180/PI()</f>
        <v>89.999890582326159</v>
      </c>
      <c r="AA8" s="6">
        <f t="shared" si="26"/>
        <v>34.331773093300903</v>
      </c>
      <c r="AB8" s="18"/>
      <c r="AC8" s="6">
        <f t="shared" ref="AC8:AD8" si="27">90-ASIN(((6371+AC4)/6371)*SIN(AC5*PI()/180))*180/PI()</f>
        <v>89.999887097786853</v>
      </c>
      <c r="AD8" s="6">
        <f t="shared" si="27"/>
        <v>30.992566969443999</v>
      </c>
      <c r="AE8" s="18"/>
      <c r="AF8" s="6">
        <f t="shared" ref="AF8" si="28">90-ASIN(((6371+AF4)/6371)*SIN(AF5*PI()/180))*180/PI()</f>
        <v>36.677327631428973</v>
      </c>
      <c r="AG8" s="18"/>
      <c r="AH8" s="6">
        <f t="shared" ref="AH8:AI8" si="29">90-ASIN(((6371+AH4)/6371)*SIN(AH5*PI()/180))*180/PI()</f>
        <v>89.999886972217865</v>
      </c>
      <c r="AI8" s="6">
        <f t="shared" si="29"/>
        <v>31.457060919339106</v>
      </c>
      <c r="AJ8" s="18"/>
      <c r="AK8" s="6">
        <f t="shared" ref="AK8" si="30">90-ASIN(((6371+AK4)/6371)*SIN(AK5*PI()/180))*180/PI()</f>
        <v>36.677327631428973</v>
      </c>
      <c r="AL8" s="18"/>
      <c r="AM8" s="26">
        <f t="shared" ref="AM8:AN8" si="31">90-ASIN(((6371+AM4)/6371)*SIN(AM5*PI()/180))*180/PI()</f>
        <v>89.999890582326159</v>
      </c>
      <c r="AN8" s="26">
        <f t="shared" si="31"/>
        <v>34.331773093300903</v>
      </c>
      <c r="AO8" s="18"/>
      <c r="AP8" s="26">
        <f t="shared" ref="AP8:AQ8" si="32">90-ASIN(((6371+AP4)/6371)*SIN(AP5*PI()/180))*180/PI()</f>
        <v>89.999890582326159</v>
      </c>
      <c r="AQ8" s="26">
        <f t="shared" si="32"/>
        <v>34.331773093300903</v>
      </c>
      <c r="AR8" s="18"/>
      <c r="AS8" s="26">
        <f t="shared" ref="AS8" si="33">90-ASIN(((6371+AS4)/6371)*SIN(AS5*PI()/180))*180/PI()</f>
        <v>36.677327631428973</v>
      </c>
      <c r="AT8" s="18"/>
    </row>
    <row r="9" spans="2:46" x14ac:dyDescent="0.2">
      <c r="B9" s="13" t="s">
        <v>17</v>
      </c>
      <c r="C9" s="14" t="s">
        <v>1</v>
      </c>
      <c r="D9" s="23">
        <v>3.2</v>
      </c>
      <c r="E9" s="18"/>
      <c r="F9">
        <v>3.2</v>
      </c>
      <c r="G9" s="18"/>
      <c r="H9" s="23">
        <v>2</v>
      </c>
      <c r="I9" s="23">
        <v>3.8</v>
      </c>
      <c r="J9" s="18"/>
      <c r="K9" s="23">
        <v>5.7</v>
      </c>
      <c r="L9" s="18"/>
      <c r="M9" s="23">
        <v>3.2</v>
      </c>
      <c r="N9" s="23">
        <v>7.4</v>
      </c>
      <c r="O9" s="18"/>
      <c r="P9">
        <v>8.3000000000000007</v>
      </c>
      <c r="Q9">
        <v>16</v>
      </c>
      <c r="R9" s="18"/>
      <c r="S9" s="23">
        <v>13.8</v>
      </c>
      <c r="T9" s="18"/>
      <c r="U9" s="23">
        <v>8.3000000000000007</v>
      </c>
      <c r="V9" s="23">
        <v>15.8</v>
      </c>
      <c r="W9" s="18"/>
      <c r="X9">
        <v>13.8</v>
      </c>
      <c r="Y9" s="18"/>
      <c r="Z9">
        <v>8.3000000000000007</v>
      </c>
      <c r="AA9">
        <v>14.7</v>
      </c>
      <c r="AB9" s="18"/>
      <c r="AC9">
        <v>13.4</v>
      </c>
      <c r="AD9">
        <v>26</v>
      </c>
      <c r="AE9" s="18"/>
      <c r="AF9">
        <v>22.5</v>
      </c>
      <c r="AG9" s="18"/>
      <c r="AH9">
        <v>13.4</v>
      </c>
      <c r="AI9">
        <v>25.7</v>
      </c>
      <c r="AJ9" s="18"/>
      <c r="AK9">
        <v>22.5</v>
      </c>
      <c r="AL9" s="18"/>
      <c r="AM9" s="23">
        <v>4.8</v>
      </c>
      <c r="AN9" s="23">
        <v>8.5</v>
      </c>
      <c r="AO9" s="18"/>
      <c r="AP9" s="23">
        <v>5.3</v>
      </c>
      <c r="AQ9" s="23">
        <v>9.3000000000000007</v>
      </c>
      <c r="AR9" s="18"/>
      <c r="AS9" s="23">
        <v>8.8000000000000007</v>
      </c>
      <c r="AT9" s="18"/>
    </row>
    <row r="10" spans="2:46" x14ac:dyDescent="0.2">
      <c r="B10" s="15" t="s">
        <v>38</v>
      </c>
      <c r="C10" s="14" t="s">
        <v>9</v>
      </c>
      <c r="D10" s="23">
        <v>200</v>
      </c>
      <c r="E10" s="18"/>
      <c r="F10">
        <v>200</v>
      </c>
      <c r="G10" s="18"/>
      <c r="H10" s="23">
        <v>500</v>
      </c>
      <c r="I10" s="23">
        <f>+H10</f>
        <v>500</v>
      </c>
      <c r="J10" s="18"/>
      <c r="K10" s="23">
        <v>200</v>
      </c>
      <c r="L10" s="18"/>
      <c r="M10" s="23">
        <v>200</v>
      </c>
      <c r="N10" s="23">
        <f>+M10</f>
        <v>200</v>
      </c>
      <c r="O10" s="18"/>
      <c r="P10">
        <v>200</v>
      </c>
      <c r="Q10">
        <f>+P10</f>
        <v>200</v>
      </c>
      <c r="R10" s="18"/>
      <c r="S10" s="23">
        <v>200</v>
      </c>
      <c r="T10" s="18"/>
      <c r="U10" s="23">
        <v>200</v>
      </c>
      <c r="V10" s="23">
        <f>+U10</f>
        <v>200</v>
      </c>
      <c r="W10" s="18"/>
      <c r="X10">
        <v>200</v>
      </c>
      <c r="Y10" s="18"/>
      <c r="Z10">
        <v>200</v>
      </c>
      <c r="AA10">
        <f>+Z10</f>
        <v>200</v>
      </c>
      <c r="AB10" s="18"/>
      <c r="AC10">
        <v>200</v>
      </c>
      <c r="AD10">
        <f>+AC10</f>
        <v>200</v>
      </c>
      <c r="AE10" s="18"/>
      <c r="AF10">
        <v>200</v>
      </c>
      <c r="AG10" s="18"/>
      <c r="AH10">
        <v>200</v>
      </c>
      <c r="AI10">
        <f>+AH10</f>
        <v>200</v>
      </c>
      <c r="AJ10" s="18"/>
      <c r="AK10">
        <v>200</v>
      </c>
      <c r="AL10" s="18"/>
      <c r="AM10" s="23">
        <v>200</v>
      </c>
      <c r="AN10" s="23">
        <f>+AM10</f>
        <v>200</v>
      </c>
      <c r="AO10" s="18"/>
      <c r="AP10" s="23">
        <v>200</v>
      </c>
      <c r="AQ10" s="23">
        <f>+AP10</f>
        <v>200</v>
      </c>
      <c r="AR10" s="18"/>
      <c r="AS10" s="23">
        <v>200</v>
      </c>
      <c r="AT10" s="18"/>
    </row>
    <row r="11" spans="2:46" x14ac:dyDescent="0.2">
      <c r="B11" s="15" t="s">
        <v>53</v>
      </c>
      <c r="C11" s="17" t="s">
        <v>21</v>
      </c>
      <c r="D11" s="23">
        <v>-166</v>
      </c>
      <c r="E11" s="18"/>
      <c r="F11">
        <v>-166</v>
      </c>
      <c r="G11" s="18"/>
      <c r="H11" s="23">
        <v>-159</v>
      </c>
      <c r="I11" s="23">
        <f>H11</f>
        <v>-159</v>
      </c>
      <c r="J11" s="18"/>
      <c r="K11" s="23">
        <v>-163</v>
      </c>
      <c r="L11" s="18"/>
      <c r="M11" s="23">
        <v>-163</v>
      </c>
      <c r="N11" s="23">
        <v>-163</v>
      </c>
      <c r="O11" s="18"/>
      <c r="P11" s="2">
        <v>-163</v>
      </c>
      <c r="Q11" s="2">
        <v>-163</v>
      </c>
      <c r="R11" s="18"/>
      <c r="S11" s="23">
        <v>-163</v>
      </c>
      <c r="T11" s="18"/>
      <c r="U11" s="23">
        <v>-163</v>
      </c>
      <c r="V11" s="23">
        <v>-163</v>
      </c>
      <c r="W11" s="18"/>
      <c r="X11">
        <v>-163</v>
      </c>
      <c r="Y11" s="18"/>
      <c r="Z11">
        <v>-163</v>
      </c>
      <c r="AA11">
        <v>-163</v>
      </c>
      <c r="AB11" s="18"/>
      <c r="AC11">
        <v>-163</v>
      </c>
      <c r="AD11">
        <v>-163</v>
      </c>
      <c r="AE11" s="18"/>
      <c r="AF11">
        <v>-163</v>
      </c>
      <c r="AG11" s="18"/>
      <c r="AH11">
        <v>-163</v>
      </c>
      <c r="AI11">
        <v>-163</v>
      </c>
      <c r="AJ11" s="18"/>
      <c r="AK11">
        <v>-163</v>
      </c>
      <c r="AL11" s="18"/>
      <c r="AM11" s="23">
        <v>-160</v>
      </c>
      <c r="AN11" s="23">
        <v>-160</v>
      </c>
      <c r="AO11" s="18"/>
      <c r="AP11" s="23">
        <v>-160</v>
      </c>
      <c r="AQ11" s="23">
        <v>-160</v>
      </c>
      <c r="AR11" s="18"/>
      <c r="AS11" s="23">
        <v>-160</v>
      </c>
      <c r="AT11" s="18"/>
    </row>
    <row r="12" spans="2:46" x14ac:dyDescent="0.2">
      <c r="B12" s="15" t="s">
        <v>52</v>
      </c>
      <c r="C12" s="17" t="s">
        <v>1</v>
      </c>
      <c r="D12" s="23">
        <v>12</v>
      </c>
      <c r="E12" s="18"/>
      <c r="F12">
        <v>12</v>
      </c>
      <c r="G12" s="18"/>
      <c r="H12" s="23">
        <v>12</v>
      </c>
      <c r="I12" s="23">
        <v>12</v>
      </c>
      <c r="J12" s="18"/>
      <c r="K12" s="23">
        <v>12</v>
      </c>
      <c r="L12" s="18"/>
      <c r="M12" s="23">
        <v>12</v>
      </c>
      <c r="N12" s="23">
        <v>12</v>
      </c>
      <c r="O12" s="18"/>
      <c r="P12">
        <v>12</v>
      </c>
      <c r="Q12">
        <v>12</v>
      </c>
      <c r="R12" s="18"/>
      <c r="S12" s="23">
        <v>12</v>
      </c>
      <c r="T12" s="18"/>
      <c r="U12" s="23">
        <v>12</v>
      </c>
      <c r="V12" s="23">
        <v>12</v>
      </c>
      <c r="W12" s="18"/>
      <c r="X12">
        <v>12</v>
      </c>
      <c r="Y12" s="18"/>
      <c r="Z12">
        <v>12</v>
      </c>
      <c r="AA12">
        <v>12</v>
      </c>
      <c r="AB12" s="18"/>
      <c r="AC12">
        <v>12</v>
      </c>
      <c r="AD12">
        <v>12</v>
      </c>
      <c r="AE12" s="18"/>
      <c r="AF12">
        <v>12</v>
      </c>
      <c r="AG12" s="18"/>
      <c r="AH12">
        <v>12</v>
      </c>
      <c r="AI12">
        <v>12</v>
      </c>
      <c r="AJ12" s="18"/>
      <c r="AK12">
        <v>12</v>
      </c>
      <c r="AL12" s="18"/>
      <c r="AM12" s="23">
        <v>12</v>
      </c>
      <c r="AN12" s="23">
        <v>12</v>
      </c>
      <c r="AO12" s="18"/>
      <c r="AP12" s="23">
        <v>12</v>
      </c>
      <c r="AQ12" s="23">
        <v>12</v>
      </c>
      <c r="AR12" s="18"/>
      <c r="AS12" s="23">
        <v>12</v>
      </c>
      <c r="AT12" s="18"/>
    </row>
    <row r="13" spans="2:46" x14ac:dyDescent="0.2">
      <c r="B13" s="15" t="s">
        <v>18</v>
      </c>
      <c r="C13" s="17" t="s">
        <v>21</v>
      </c>
      <c r="D13" s="23">
        <f>D11-D12</f>
        <v>-178</v>
      </c>
      <c r="E13" s="18"/>
      <c r="F13">
        <f>F11-F12</f>
        <v>-178</v>
      </c>
      <c r="G13" s="18"/>
      <c r="H13" s="23">
        <f>H11-H12</f>
        <v>-171</v>
      </c>
      <c r="I13" s="23">
        <f>I11-I12</f>
        <v>-171</v>
      </c>
      <c r="J13" s="18"/>
      <c r="K13" s="23">
        <f>K11-K12</f>
        <v>-175</v>
      </c>
      <c r="L13" s="18"/>
      <c r="M13" s="23">
        <f>M11-M12</f>
        <v>-175</v>
      </c>
      <c r="N13" s="23">
        <f>N11-N12</f>
        <v>-175</v>
      </c>
      <c r="O13" s="18"/>
      <c r="P13">
        <f>P11-P12</f>
        <v>-175</v>
      </c>
      <c r="Q13">
        <f>Q11-Q12</f>
        <v>-175</v>
      </c>
      <c r="R13" s="18"/>
      <c r="S13" s="23">
        <f>S11-S12</f>
        <v>-175</v>
      </c>
      <c r="T13" s="18"/>
      <c r="U13" s="23">
        <f>U11-U12</f>
        <v>-175</v>
      </c>
      <c r="V13" s="23">
        <f>+U13</f>
        <v>-175</v>
      </c>
      <c r="W13" s="18"/>
      <c r="X13">
        <f>X11-X12</f>
        <v>-175</v>
      </c>
      <c r="Y13" s="18"/>
      <c r="Z13">
        <f>Z11-Z12</f>
        <v>-175</v>
      </c>
      <c r="AA13">
        <f>AA11-AA12</f>
        <v>-175</v>
      </c>
      <c r="AB13" s="18"/>
      <c r="AC13">
        <f>AC11-AC12</f>
        <v>-175</v>
      </c>
      <c r="AD13">
        <f>AD11-AD12</f>
        <v>-175</v>
      </c>
      <c r="AE13" s="18"/>
      <c r="AF13">
        <f>AF11-AF12</f>
        <v>-175</v>
      </c>
      <c r="AG13" s="18"/>
      <c r="AH13">
        <f>AH11-AH12</f>
        <v>-175</v>
      </c>
      <c r="AI13">
        <f>AI11-AI12</f>
        <v>-175</v>
      </c>
      <c r="AJ13" s="18"/>
      <c r="AK13">
        <f>AK11-AK12</f>
        <v>-175</v>
      </c>
      <c r="AL13" s="18"/>
      <c r="AM13" s="23">
        <f>AM11-AM12</f>
        <v>-172</v>
      </c>
      <c r="AN13" s="23">
        <f>AN11-AN12</f>
        <v>-172</v>
      </c>
      <c r="AO13" s="18"/>
      <c r="AP13" s="23">
        <f>AP11-AP12</f>
        <v>-172</v>
      </c>
      <c r="AQ13" s="23">
        <f>AQ11-AQ12</f>
        <v>-172</v>
      </c>
      <c r="AR13" s="18"/>
      <c r="AS13" s="23">
        <f>AS11-AS12</f>
        <v>-172</v>
      </c>
      <c r="AT13" s="18"/>
    </row>
    <row r="14" spans="2:46" x14ac:dyDescent="0.2">
      <c r="B14" s="20" t="s">
        <v>3</v>
      </c>
      <c r="C14" s="16" t="s">
        <v>0</v>
      </c>
      <c r="D14" s="23">
        <v>55.5</v>
      </c>
      <c r="E14" s="18"/>
      <c r="F14">
        <v>55</v>
      </c>
      <c r="G14" s="18"/>
      <c r="H14" s="23">
        <v>45</v>
      </c>
      <c r="I14" s="23">
        <f>+H14</f>
        <v>45</v>
      </c>
      <c r="J14" s="18"/>
      <c r="K14" s="23">
        <v>54</v>
      </c>
      <c r="L14" s="18"/>
      <c r="M14" s="23">
        <v>43.9</v>
      </c>
      <c r="N14" s="23">
        <f>+M14</f>
        <v>43.9</v>
      </c>
      <c r="O14" s="18"/>
      <c r="P14">
        <v>44.8</v>
      </c>
      <c r="Q14">
        <f>+P14</f>
        <v>44.8</v>
      </c>
      <c r="R14" s="18"/>
      <c r="S14" s="23">
        <v>56.9</v>
      </c>
      <c r="T14" s="18"/>
      <c r="U14" s="23">
        <v>43</v>
      </c>
      <c r="V14" s="23">
        <f>+U14</f>
        <v>43</v>
      </c>
      <c r="W14" s="18"/>
      <c r="X14">
        <v>52</v>
      </c>
      <c r="Y14" s="18"/>
      <c r="Z14">
        <v>50</v>
      </c>
      <c r="AA14">
        <f>+Z14</f>
        <v>50</v>
      </c>
      <c r="AB14" s="18"/>
      <c r="AC14">
        <v>44.8</v>
      </c>
      <c r="AD14">
        <f>+AC14</f>
        <v>44.8</v>
      </c>
      <c r="AE14" s="18"/>
      <c r="AF14">
        <v>56.9</v>
      </c>
      <c r="AG14" s="18"/>
      <c r="AH14">
        <v>43</v>
      </c>
      <c r="AI14">
        <f>+AH14</f>
        <v>43</v>
      </c>
      <c r="AJ14" s="18"/>
      <c r="AK14">
        <v>52</v>
      </c>
      <c r="AL14" s="18"/>
      <c r="AM14" s="23">
        <v>50</v>
      </c>
      <c r="AN14" s="23">
        <f>+AM14</f>
        <v>50</v>
      </c>
      <c r="AO14" s="18"/>
      <c r="AP14" s="23">
        <v>50</v>
      </c>
      <c r="AQ14" s="23">
        <f>+AP14</f>
        <v>50</v>
      </c>
      <c r="AR14" s="18"/>
      <c r="AS14" s="23">
        <v>52</v>
      </c>
      <c r="AT14" s="18"/>
    </row>
    <row r="15" spans="2:46" x14ac:dyDescent="0.2">
      <c r="B15" s="15" t="s">
        <v>22</v>
      </c>
      <c r="C15" s="17" t="s">
        <v>23</v>
      </c>
      <c r="D15" s="23">
        <v>82</v>
      </c>
      <c r="E15" s="18"/>
      <c r="F15" s="2">
        <v>82</v>
      </c>
      <c r="G15" s="18"/>
      <c r="H15" s="23">
        <v>154</v>
      </c>
      <c r="I15" s="23">
        <v>759</v>
      </c>
      <c r="J15" s="18"/>
      <c r="K15" s="23">
        <v>113</v>
      </c>
      <c r="L15" s="18"/>
      <c r="M15" s="23">
        <v>254</v>
      </c>
      <c r="N15" s="23">
        <v>2083</v>
      </c>
      <c r="O15" s="18"/>
      <c r="P15" s="2">
        <v>201</v>
      </c>
      <c r="Q15" s="2">
        <v>1103</v>
      </c>
      <c r="R15" s="18"/>
      <c r="S15" s="23">
        <v>61</v>
      </c>
      <c r="T15" s="18"/>
      <c r="U15" s="23">
        <v>315</v>
      </c>
      <c r="V15" s="23">
        <v>1762</v>
      </c>
      <c r="W15" s="18"/>
      <c r="X15" s="2">
        <v>164</v>
      </c>
      <c r="Y15" s="18"/>
      <c r="Z15" s="2">
        <v>28</v>
      </c>
      <c r="AA15" s="2">
        <v>141</v>
      </c>
      <c r="AB15" s="18"/>
      <c r="AC15" s="2">
        <v>201</v>
      </c>
      <c r="AD15" s="2">
        <v>1103</v>
      </c>
      <c r="AE15" s="18"/>
      <c r="AF15" s="2">
        <v>61</v>
      </c>
      <c r="AG15" s="18"/>
      <c r="AH15" s="2">
        <v>315</v>
      </c>
      <c r="AI15" s="2">
        <v>1762</v>
      </c>
      <c r="AJ15" s="18"/>
      <c r="AK15" s="2">
        <v>164</v>
      </c>
      <c r="AL15" s="18"/>
      <c r="AM15" s="23">
        <v>28</v>
      </c>
      <c r="AN15" s="23">
        <v>141</v>
      </c>
      <c r="AO15" s="18"/>
      <c r="AP15" s="23">
        <v>28</v>
      </c>
      <c r="AQ15" s="23">
        <v>141</v>
      </c>
      <c r="AR15" s="18"/>
      <c r="AS15" s="23">
        <v>164</v>
      </c>
      <c r="AT15" s="18"/>
    </row>
    <row r="16" spans="2:46" x14ac:dyDescent="0.2">
      <c r="B16" s="15" t="s">
        <v>20</v>
      </c>
      <c r="C16" s="17" t="s">
        <v>21</v>
      </c>
      <c r="D16" s="26">
        <f>D13-D14+D9+D7</f>
        <v>-34.634018705928895</v>
      </c>
      <c r="E16" s="18"/>
      <c r="F16" s="6">
        <f>F13-F14+F9+F7</f>
        <v>-34.48011782392885</v>
      </c>
      <c r="G16" s="18"/>
      <c r="H16" s="26">
        <f>H13-H14+H9+H7</f>
        <v>-21.159481379868311</v>
      </c>
      <c r="I16" s="26">
        <f>I13-I14+I9+I7</f>
        <v>-14.986034886022111</v>
      </c>
      <c r="J16" s="18"/>
      <c r="K16" s="26">
        <f>K13-K14+K9+K7</f>
        <v>-24.178378173283107</v>
      </c>
      <c r="L16" s="18"/>
      <c r="M16" s="26">
        <f>M13-M14+M9+M7</f>
        <v>-20.642371597864411</v>
      </c>
      <c r="N16" s="26">
        <f>N13-N14+N9+N7</f>
        <v>-10.882203199324692</v>
      </c>
      <c r="O16" s="18"/>
      <c r="P16" s="6">
        <f>P13-P14+P9+P7</f>
        <v>-15.909527875991984</v>
      </c>
      <c r="Q16" s="6">
        <f>Q13-Q14+Q9+Q7</f>
        <v>-3.5817990114859697</v>
      </c>
      <c r="R16" s="18"/>
      <c r="S16" s="26">
        <f>S13-S14+S9+S7</f>
        <v>-18.740314314798951</v>
      </c>
      <c r="T16" s="18"/>
      <c r="U16" s="26">
        <f>U13-U14+U9+U7</f>
        <v>-14.025402379271497</v>
      </c>
      <c r="V16" s="26">
        <f>V13-V14+V9+V7</f>
        <v>-1.9874151300312235</v>
      </c>
      <c r="W16" s="18"/>
      <c r="X16" s="6">
        <f>X13-X14+X9+X7</f>
        <v>-13.840314314798945</v>
      </c>
      <c r="Y16" s="18"/>
      <c r="Z16" s="6">
        <f>Z13-Z14+Z9+Z7</f>
        <v>-23.843939219120585</v>
      </c>
      <c r="AA16" s="6">
        <f>AA13-AA14+AA9+AA7</f>
        <v>-13.180271736827507</v>
      </c>
      <c r="AB16" s="18"/>
      <c r="AC16" s="6">
        <f>AC13-AC14+AC9+AC7</f>
        <v>-10.085284422903072</v>
      </c>
      <c r="AD16" s="6">
        <f>AD13-AD14+AD9+AD7</f>
        <v>7.1424444416029189</v>
      </c>
      <c r="AE16" s="18"/>
      <c r="AF16" s="6">
        <f>AF13-AF14+AF9+AF7</f>
        <v>-9.3160708617100738</v>
      </c>
      <c r="AG16" s="18"/>
      <c r="AH16" s="6">
        <f>AH13-AH14+AH9+AH7</f>
        <v>-8.2011589261826146</v>
      </c>
      <c r="AI16" s="6">
        <f>AI13-AI14+AI9+AI7</f>
        <v>8.6368283230576708</v>
      </c>
      <c r="AJ16" s="18"/>
      <c r="AK16" s="6">
        <f>AK13-AK14+AK9+AK7</f>
        <v>-4.4160708617100681</v>
      </c>
      <c r="AL16" s="18"/>
      <c r="AM16" s="26">
        <f>AM13-AM14+AM9+AM7</f>
        <v>-22.112599002140257</v>
      </c>
      <c r="AN16" s="26">
        <f>AN13-AN14+AN9+AN7</f>
        <v>-14.148931519847167</v>
      </c>
      <c r="AO16" s="18"/>
      <c r="AP16" s="26">
        <f>AP13-AP14+AP9+AP7</f>
        <v>-21.126809766125518</v>
      </c>
      <c r="AQ16" s="26">
        <f>AQ13-AQ14+AQ9+AQ7</f>
        <v>-12.863142283832417</v>
      </c>
      <c r="AR16" s="18"/>
      <c r="AS16" s="26">
        <f>AS13-AS14+AS9+AS7</f>
        <v>-13.123184861803878</v>
      </c>
      <c r="AT16" s="18"/>
    </row>
    <row r="17" spans="2:46" x14ac:dyDescent="0.2">
      <c r="B17" s="15" t="s">
        <v>20</v>
      </c>
      <c r="C17" s="17" t="s">
        <v>40</v>
      </c>
      <c r="D17" s="26">
        <f>D16-10*LOG(D10/200)</f>
        <v>-34.634018705928895</v>
      </c>
      <c r="E17" s="18"/>
      <c r="F17" s="37">
        <f>F16-10*LOG(F10/200)</f>
        <v>-34.48011782392885</v>
      </c>
      <c r="G17" s="18"/>
      <c r="H17" s="26">
        <f>H16-10*LOG(H10/200)</f>
        <v>-25.138881466588685</v>
      </c>
      <c r="I17" s="26">
        <f>I16-10*LOG(I10/200)</f>
        <v>-18.965434972742486</v>
      </c>
      <c r="J17" s="18"/>
      <c r="K17" s="26">
        <f>K16-10*LOG(K10/200)</f>
        <v>-24.178378173283107</v>
      </c>
      <c r="L17" s="18"/>
      <c r="M17" s="26">
        <f>M16-10*LOG(M10/200)</f>
        <v>-20.642371597864411</v>
      </c>
      <c r="N17" s="26">
        <f>N16-10*LOG(N10/200)</f>
        <v>-10.882203199324692</v>
      </c>
      <c r="O17" s="18"/>
      <c r="P17" s="37">
        <f>P16-10*LOG(P10/200)</f>
        <v>-15.909527875991984</v>
      </c>
      <c r="Q17" s="37">
        <f>Q16-10*LOG(Q10/200)</f>
        <v>-3.5817990114859697</v>
      </c>
      <c r="R17" s="18"/>
      <c r="S17" s="26">
        <f>S16-10*LOG(S10/200)</f>
        <v>-18.740314314798951</v>
      </c>
      <c r="T17" s="18"/>
      <c r="U17" s="26">
        <f>U16-10*LOG(U10/200)</f>
        <v>-14.025402379271497</v>
      </c>
      <c r="V17" s="26">
        <f>V16-10*LOG(V10/200)</f>
        <v>-1.9874151300312235</v>
      </c>
      <c r="W17" s="18"/>
      <c r="X17" s="37">
        <f>X16-10*LOG(X10/200)</f>
        <v>-13.840314314798945</v>
      </c>
      <c r="Y17" s="18"/>
      <c r="Z17" s="37">
        <f>Z16-10*LOG(Z10/200)</f>
        <v>-23.843939219120585</v>
      </c>
      <c r="AA17" s="37">
        <f>AA16-10*LOG(AA10/200)</f>
        <v>-13.180271736827507</v>
      </c>
      <c r="AB17" s="18"/>
      <c r="AC17" s="37">
        <f>AC16-10*LOG(AC10/200)</f>
        <v>-10.085284422903072</v>
      </c>
      <c r="AD17" s="37">
        <f>AD16-10*LOG(AD10/200)</f>
        <v>7.1424444416029189</v>
      </c>
      <c r="AE17" s="18"/>
      <c r="AF17" s="37">
        <f>AF16-10*LOG(AF10/200)</f>
        <v>-9.3160708617100738</v>
      </c>
      <c r="AG17" s="18"/>
      <c r="AH17" s="37">
        <f>AH16-10*LOG(AH10/200)</f>
        <v>-8.2011589261826146</v>
      </c>
      <c r="AI17" s="37">
        <f>AI16-10*LOG(AI10/200)</f>
        <v>8.6368283230576708</v>
      </c>
      <c r="AJ17" s="18"/>
      <c r="AK17" s="37">
        <f>AK16-10*LOG(AK10/200)</f>
        <v>-4.4160708617100681</v>
      </c>
      <c r="AL17" s="18"/>
      <c r="AM17" s="26">
        <f>AM16-10*LOG(AM10/200)</f>
        <v>-22.112599002140257</v>
      </c>
      <c r="AN17" s="26">
        <f>AN16-10*LOG(AN10/200)</f>
        <v>-14.148931519847167</v>
      </c>
      <c r="AO17" s="18"/>
      <c r="AP17" s="26">
        <f>AP16-10*LOG(AP10/200)</f>
        <v>-21.126809766125518</v>
      </c>
      <c r="AQ17" s="26">
        <f>AQ16-10*LOG(AQ10/200)</f>
        <v>-12.863142283832417</v>
      </c>
      <c r="AR17" s="18"/>
      <c r="AS17" s="26">
        <f>AS16-10*LOG(AS10/200)</f>
        <v>-13.123184861803878</v>
      </c>
      <c r="AT17" s="18"/>
    </row>
    <row r="18" spans="2:46" x14ac:dyDescent="0.2">
      <c r="B18" s="15"/>
      <c r="D18" s="6"/>
      <c r="F18" s="6"/>
      <c r="H18" s="6"/>
      <c r="I18" s="6"/>
      <c r="K18" s="6"/>
      <c r="M18" s="6"/>
      <c r="N18" s="6"/>
      <c r="P18" s="6"/>
      <c r="Q18" s="6"/>
      <c r="S18" s="6"/>
      <c r="U18" s="6"/>
      <c r="V18" s="6"/>
      <c r="X18" s="6"/>
      <c r="Z18" s="6"/>
      <c r="AA18" s="6"/>
      <c r="AC18" s="6"/>
      <c r="AD18" s="6"/>
      <c r="AF18" s="6"/>
      <c r="AH18" s="6"/>
      <c r="AI18" s="6"/>
      <c r="AK18" s="6"/>
      <c r="AM18" s="6"/>
      <c r="AN18" s="6"/>
      <c r="AP18" s="6"/>
      <c r="AQ18" s="6"/>
      <c r="AS18" s="6"/>
    </row>
    <row r="19" spans="2:46" x14ac:dyDescent="0.2">
      <c r="B19" s="15" t="s">
        <v>54</v>
      </c>
      <c r="C19" s="17" t="s">
        <v>42</v>
      </c>
      <c r="D19" s="26">
        <f>D17+30-23</f>
        <v>-27.634018705928895</v>
      </c>
      <c r="E19" s="18"/>
      <c r="F19" s="37"/>
      <c r="G19" s="18"/>
      <c r="H19" s="26">
        <f>H17+30-23</f>
        <v>-18.138881466588685</v>
      </c>
      <c r="I19" s="26">
        <f>I17+30-23</f>
        <v>-11.965434972742486</v>
      </c>
      <c r="J19" s="18"/>
      <c r="K19" s="26">
        <f>K17+30-23</f>
        <v>-17.178378173283107</v>
      </c>
      <c r="L19" s="18"/>
      <c r="M19" s="26">
        <f>M17+30-23</f>
        <v>-13.642371597864411</v>
      </c>
      <c r="N19" s="26">
        <f>N17+30-23</f>
        <v>-3.8822031993246924</v>
      </c>
      <c r="O19" s="18"/>
      <c r="P19" s="37"/>
      <c r="Q19" s="37"/>
      <c r="R19" s="18"/>
      <c r="S19" s="26">
        <f>S17+30-23</f>
        <v>-11.740314314798951</v>
      </c>
      <c r="T19" s="18"/>
      <c r="U19" s="26">
        <f>U17+30-23</f>
        <v>-7.0254023792714975</v>
      </c>
      <c r="V19" s="26">
        <f>V17+30-23</f>
        <v>5.0125848699687765</v>
      </c>
      <c r="W19" s="18"/>
      <c r="X19" s="37"/>
      <c r="Y19" s="18"/>
      <c r="Z19" s="37"/>
      <c r="AA19" s="37"/>
      <c r="AB19" s="18"/>
      <c r="AC19" s="37"/>
      <c r="AD19" s="37"/>
      <c r="AE19" s="18"/>
      <c r="AF19" s="37"/>
      <c r="AG19" s="18"/>
      <c r="AH19" s="37"/>
      <c r="AI19" s="37"/>
      <c r="AJ19" s="18"/>
      <c r="AK19" s="37"/>
      <c r="AL19" s="18"/>
      <c r="AM19" s="26">
        <f>AM17+30-23</f>
        <v>-15.112599002140257</v>
      </c>
      <c r="AN19" s="26">
        <f>AN17+30-23</f>
        <v>-7.1489315198471672</v>
      </c>
      <c r="AO19" s="18"/>
      <c r="AP19" s="26">
        <f>AP17+30-23</f>
        <v>-14.126809766125518</v>
      </c>
      <c r="AQ19" s="26">
        <f>AQ17+30-23</f>
        <v>-5.863142283832417</v>
      </c>
      <c r="AR19" s="18"/>
      <c r="AS19" s="26">
        <f>AS17+30-23</f>
        <v>-6.1231848618038782</v>
      </c>
      <c r="AT19" s="18"/>
    </row>
    <row r="20" spans="2:46" x14ac:dyDescent="0.2">
      <c r="B20" s="15"/>
      <c r="D20" s="6"/>
      <c r="F20" s="6"/>
      <c r="H20" s="6"/>
      <c r="I20" s="6"/>
      <c r="K20" s="6"/>
      <c r="M20" s="6"/>
      <c r="N20" s="6"/>
      <c r="P20" s="6"/>
      <c r="Q20" s="6"/>
      <c r="S20" s="6"/>
      <c r="U20" s="6"/>
      <c r="V20" s="6"/>
      <c r="X20" s="6"/>
      <c r="Z20" s="6"/>
      <c r="AA20" s="6"/>
      <c r="AC20" s="6"/>
      <c r="AD20" s="6"/>
      <c r="AF20" s="6"/>
      <c r="AH20" s="6"/>
      <c r="AI20" s="6"/>
      <c r="AK20" s="6"/>
      <c r="AM20" s="6"/>
      <c r="AN20" s="6"/>
      <c r="AP20" s="6"/>
      <c r="AQ20" s="6"/>
      <c r="AS20" s="6"/>
    </row>
    <row r="21" spans="2:46" x14ac:dyDescent="0.2">
      <c r="B21" s="15"/>
      <c r="D21" s="6"/>
      <c r="F21" s="6"/>
      <c r="H21" s="6"/>
      <c r="I21" s="6"/>
      <c r="K21" s="6"/>
      <c r="M21" s="6"/>
      <c r="N21" s="6"/>
      <c r="P21" s="6"/>
      <c r="Q21" s="6"/>
      <c r="S21" s="6"/>
      <c r="U21" s="6"/>
      <c r="V21" s="6"/>
      <c r="X21" s="6"/>
      <c r="Z21" s="6"/>
      <c r="AA21" s="6"/>
      <c r="AC21" s="6"/>
      <c r="AD21" s="6"/>
      <c r="AF21" s="6"/>
      <c r="AH21" s="6"/>
      <c r="AI21" s="6"/>
      <c r="AK21" s="6"/>
      <c r="AM21" s="6"/>
      <c r="AN21" s="6"/>
      <c r="AP21" s="6"/>
      <c r="AQ21" s="6"/>
      <c r="AS21" s="6"/>
    </row>
    <row r="22" spans="2:46" x14ac:dyDescent="0.2">
      <c r="B22" s="15"/>
      <c r="D22" s="6"/>
      <c r="F22" s="6"/>
      <c r="H22" s="6"/>
      <c r="I22" s="6"/>
      <c r="K22" s="6"/>
      <c r="M22" s="6"/>
      <c r="N22" s="6"/>
      <c r="P22" s="6"/>
      <c r="Q22" s="6"/>
      <c r="S22" s="6"/>
      <c r="U22" s="6"/>
      <c r="V22" s="6"/>
      <c r="X22" s="6"/>
      <c r="Z22" s="6"/>
      <c r="AA22" s="6"/>
      <c r="AC22" s="6"/>
      <c r="AD22" s="6"/>
      <c r="AF22" s="6"/>
      <c r="AH22" s="6"/>
      <c r="AI22" s="6"/>
      <c r="AK22" s="6"/>
      <c r="AM22" s="6"/>
      <c r="AN22" s="6"/>
      <c r="AP22" s="6"/>
      <c r="AQ22" s="6"/>
      <c r="AS22" s="6"/>
    </row>
    <row r="23" spans="2:46" x14ac:dyDescent="0.2">
      <c r="B23" s="15"/>
      <c r="D23" s="6"/>
      <c r="F23" s="6"/>
      <c r="H23" s="6"/>
      <c r="I23" s="6"/>
      <c r="K23" s="6"/>
      <c r="M23" s="6"/>
      <c r="N23" s="6"/>
      <c r="P23" s="6"/>
      <c r="Q23" s="6"/>
      <c r="S23" s="6"/>
      <c r="U23" s="6"/>
      <c r="V23" s="6"/>
      <c r="X23" s="6"/>
      <c r="Z23" s="6"/>
      <c r="AA23" s="6"/>
      <c r="AC23" s="6"/>
      <c r="AD23" s="6"/>
      <c r="AF23" s="6"/>
      <c r="AH23" s="6"/>
      <c r="AI23" s="6"/>
      <c r="AK23" s="6"/>
      <c r="AM23" s="6"/>
      <c r="AN23" s="6"/>
      <c r="AP23" s="6"/>
      <c r="AQ23" s="6"/>
      <c r="AS23" s="6"/>
    </row>
    <row r="24" spans="2:46" x14ac:dyDescent="0.2">
      <c r="B24" s="15"/>
      <c r="D24" s="6"/>
      <c r="F24" s="6"/>
      <c r="H24" s="6"/>
      <c r="I24" s="6"/>
      <c r="K24" s="6"/>
      <c r="M24" s="6"/>
      <c r="N24" s="6"/>
      <c r="P24" s="6"/>
      <c r="Q24" s="6"/>
      <c r="S24" s="6"/>
      <c r="U24" s="6"/>
      <c r="V24" s="6"/>
      <c r="X24" s="6"/>
      <c r="Z24" s="6"/>
      <c r="AA24" s="6"/>
      <c r="AC24" s="6"/>
      <c r="AD24" s="6"/>
      <c r="AF24" s="6"/>
      <c r="AH24" s="6"/>
      <c r="AI24" s="6"/>
      <c r="AK24" s="6"/>
      <c r="AM24" s="6"/>
      <c r="AN24" s="6"/>
      <c r="AP24" s="6"/>
      <c r="AQ24" s="6"/>
      <c r="AS24" s="6"/>
    </row>
    <row r="25" spans="2:46" x14ac:dyDescent="0.2">
      <c r="B25" s="15"/>
      <c r="D25" s="6"/>
      <c r="F25" s="6"/>
      <c r="H25" s="6"/>
      <c r="I25" s="6"/>
      <c r="K25" s="6"/>
      <c r="M25" s="6"/>
      <c r="N25" s="6"/>
      <c r="P25" s="6"/>
      <c r="Q25" s="6"/>
      <c r="S25" s="6"/>
      <c r="U25" s="6"/>
      <c r="V25" s="6"/>
      <c r="X25" s="6"/>
      <c r="Z25" s="6"/>
      <c r="AA25" s="6"/>
      <c r="AC25" s="6"/>
      <c r="AD25" s="6"/>
      <c r="AF25" s="6"/>
      <c r="AH25" s="6"/>
      <c r="AI25" s="6"/>
      <c r="AK25" s="6"/>
      <c r="AM25" s="6"/>
      <c r="AN25" s="6"/>
      <c r="AP25" s="6"/>
      <c r="AQ25" s="6"/>
      <c r="AS25" s="6"/>
    </row>
    <row r="26" spans="2:46" x14ac:dyDescent="0.2">
      <c r="B26" s="15"/>
      <c r="D26" s="6"/>
      <c r="F26" s="6"/>
      <c r="H26" s="6"/>
      <c r="I26" s="6"/>
      <c r="K26" s="6"/>
      <c r="M26" s="6"/>
      <c r="N26" s="6"/>
      <c r="P26" s="6"/>
      <c r="Q26" s="6"/>
      <c r="S26" s="6"/>
      <c r="U26" s="6"/>
      <c r="V26" s="6"/>
      <c r="X26" s="6"/>
      <c r="Z26" s="6"/>
      <c r="AA26" s="6"/>
      <c r="AC26" s="6"/>
      <c r="AD26" s="6"/>
      <c r="AF26" s="6"/>
      <c r="AH26" s="6"/>
      <c r="AI26" s="6"/>
      <c r="AK26" s="6"/>
      <c r="AM26" s="6"/>
      <c r="AN26" s="6"/>
      <c r="AP26" s="6"/>
      <c r="AQ26" s="6"/>
      <c r="AS26" s="6"/>
    </row>
    <row r="27" spans="2:46" x14ac:dyDescent="0.2">
      <c r="B27" s="15"/>
      <c r="D27" s="6"/>
      <c r="F27" s="6"/>
      <c r="H27" s="6"/>
      <c r="I27" s="6"/>
      <c r="K27" s="6"/>
      <c r="M27" s="6"/>
      <c r="N27" s="6"/>
      <c r="P27" s="6"/>
      <c r="Q27" s="6"/>
      <c r="S27" s="6"/>
      <c r="U27" s="6"/>
      <c r="V27" s="6"/>
      <c r="X27" s="6"/>
      <c r="Z27" s="6"/>
      <c r="AA27" s="6"/>
      <c r="AC27" s="6"/>
      <c r="AD27" s="6"/>
      <c r="AF27" s="6"/>
      <c r="AH27" s="6"/>
      <c r="AI27" s="6"/>
      <c r="AK27" s="6"/>
      <c r="AM27" s="6"/>
      <c r="AN27" s="6"/>
      <c r="AP27" s="6"/>
      <c r="AQ27" s="6"/>
      <c r="AS27" s="6"/>
    </row>
    <row r="28" spans="2:46" x14ac:dyDescent="0.2">
      <c r="B28" s="15"/>
      <c r="D28" s="6"/>
      <c r="F28" s="6"/>
      <c r="H28" s="6"/>
      <c r="I28" s="6"/>
      <c r="K28" s="6"/>
      <c r="M28" s="6"/>
      <c r="N28" s="6"/>
      <c r="P28" s="6"/>
      <c r="Q28" s="6"/>
      <c r="S28" s="6"/>
      <c r="U28" s="6"/>
      <c r="V28" s="6"/>
      <c r="X28" s="6"/>
      <c r="Z28" s="6"/>
      <c r="AA28" s="6"/>
      <c r="AC28" s="6"/>
      <c r="AD28" s="6"/>
      <c r="AF28" s="6"/>
      <c r="AH28" s="6"/>
      <c r="AI28" s="6"/>
      <c r="AK28" s="6"/>
      <c r="AM28" s="6"/>
      <c r="AN28" s="6"/>
      <c r="AP28" s="6"/>
      <c r="AQ28" s="6"/>
      <c r="AS28" s="6"/>
    </row>
    <row r="29" spans="2:46" x14ac:dyDescent="0.2">
      <c r="B29" s="15"/>
      <c r="D29" s="6"/>
      <c r="F29" s="6"/>
      <c r="H29" s="6"/>
      <c r="I29" s="6"/>
      <c r="K29" s="6"/>
      <c r="M29" s="6"/>
      <c r="N29" s="6"/>
      <c r="P29" s="6"/>
      <c r="Q29" s="6"/>
      <c r="S29" s="6"/>
      <c r="U29" s="6"/>
      <c r="V29" s="6"/>
      <c r="X29" s="6"/>
      <c r="Z29" s="6"/>
      <c r="AA29" s="6"/>
      <c r="AC29" s="6"/>
      <c r="AD29" s="6"/>
      <c r="AF29" s="6"/>
      <c r="AH29" s="6"/>
      <c r="AI29" s="6"/>
      <c r="AK29" s="6"/>
      <c r="AM29" s="6"/>
      <c r="AN29" s="6"/>
      <c r="AP29" s="6"/>
      <c r="AQ29" s="6"/>
      <c r="AS29" s="6"/>
    </row>
    <row r="30" spans="2:46" x14ac:dyDescent="0.2">
      <c r="B30" s="15"/>
      <c r="D30" s="6"/>
      <c r="F30" s="6"/>
      <c r="H30" s="6"/>
      <c r="I30" s="6"/>
      <c r="K30" s="6"/>
      <c r="M30" s="6"/>
      <c r="N30" s="6"/>
      <c r="P30" s="6"/>
      <c r="Q30" s="6"/>
      <c r="S30" s="6"/>
      <c r="U30" s="6"/>
      <c r="V30" s="6"/>
      <c r="X30" s="6"/>
      <c r="Z30" s="6"/>
      <c r="AA30" s="6"/>
      <c r="AC30" s="6"/>
      <c r="AD30" s="6"/>
      <c r="AF30" s="6"/>
      <c r="AH30" s="6"/>
      <c r="AI30" s="6"/>
      <c r="AK30" s="6"/>
      <c r="AM30" s="6"/>
      <c r="AN30" s="6"/>
      <c r="AP30" s="6"/>
      <c r="AQ30" s="6"/>
      <c r="AS30" s="6"/>
    </row>
    <row r="31" spans="2:46" x14ac:dyDescent="0.2">
      <c r="B31" s="15"/>
      <c r="D31" s="6"/>
      <c r="F31" s="6"/>
      <c r="H31" s="6"/>
      <c r="I31" s="6"/>
      <c r="K31" s="6"/>
      <c r="M31" s="6"/>
      <c r="N31" s="6"/>
      <c r="P31" s="6"/>
      <c r="Q31" s="6"/>
      <c r="S31" s="6"/>
      <c r="U31" s="6"/>
      <c r="V31" s="6"/>
      <c r="X31" s="6"/>
      <c r="Z31" s="6"/>
      <c r="AA31" s="6"/>
      <c r="AC31" s="6"/>
      <c r="AD31" s="6"/>
      <c r="AF31" s="6"/>
      <c r="AH31" s="6"/>
      <c r="AI31" s="6"/>
      <c r="AK31" s="6"/>
      <c r="AM31" s="6"/>
      <c r="AN31" s="6"/>
      <c r="AP31" s="6"/>
      <c r="AQ31" s="6"/>
      <c r="AS31" s="6"/>
    </row>
    <row r="32" spans="2:46" x14ac:dyDescent="0.2">
      <c r="B32" s="15"/>
      <c r="D32" s="6"/>
      <c r="F32" s="6"/>
      <c r="H32" s="6"/>
      <c r="I32" s="6"/>
      <c r="K32" s="6"/>
      <c r="M32" s="6"/>
      <c r="N32" s="6"/>
      <c r="P32" s="6"/>
      <c r="Q32" s="6"/>
      <c r="S32" s="6"/>
      <c r="U32" s="6"/>
      <c r="V32" s="6"/>
      <c r="X32" s="6"/>
      <c r="Z32" s="6"/>
      <c r="AA32" s="6"/>
      <c r="AC32" s="6"/>
      <c r="AD32" s="6"/>
      <c r="AF32" s="6"/>
      <c r="AH32" s="6"/>
      <c r="AI32" s="6"/>
      <c r="AK32" s="6"/>
      <c r="AM32" s="6"/>
      <c r="AN32" s="6"/>
      <c r="AP32" s="6"/>
      <c r="AQ32" s="6"/>
      <c r="AS32" s="6"/>
    </row>
    <row r="33" spans="2:45" x14ac:dyDescent="0.2">
      <c r="B33" s="15"/>
      <c r="D33" s="6"/>
      <c r="F33" s="6"/>
      <c r="H33" s="6"/>
      <c r="I33" s="6"/>
      <c r="K33" s="6"/>
      <c r="M33" s="6"/>
      <c r="N33" s="6"/>
      <c r="P33" s="6"/>
      <c r="Q33" s="6"/>
      <c r="S33" s="6"/>
      <c r="U33" s="6"/>
      <c r="V33" s="6"/>
      <c r="X33" s="6"/>
      <c r="Z33" s="6"/>
      <c r="AA33" s="6"/>
      <c r="AC33" s="6"/>
      <c r="AD33" s="6"/>
      <c r="AF33" s="6"/>
      <c r="AH33" s="6"/>
      <c r="AI33" s="6"/>
      <c r="AK33" s="6"/>
      <c r="AM33" s="6"/>
      <c r="AN33" s="6"/>
      <c r="AP33" s="6"/>
      <c r="AQ33" s="6"/>
      <c r="AS33" s="6"/>
    </row>
    <row r="34" spans="2:45" x14ac:dyDescent="0.2">
      <c r="B34" s="15"/>
      <c r="D34" s="6"/>
      <c r="F34" s="6"/>
      <c r="H34" s="6"/>
      <c r="I34" s="6"/>
      <c r="K34" s="6"/>
      <c r="M34" s="6"/>
      <c r="N34" s="6"/>
      <c r="P34" s="6"/>
      <c r="Q34" s="6"/>
      <c r="S34" s="6"/>
      <c r="U34" s="6"/>
      <c r="V34" s="6"/>
      <c r="X34" s="6"/>
      <c r="Z34" s="6"/>
      <c r="AA34" s="6"/>
      <c r="AC34" s="6"/>
      <c r="AD34" s="6"/>
      <c r="AF34" s="6"/>
      <c r="AH34" s="6"/>
      <c r="AI34" s="6"/>
      <c r="AK34" s="6"/>
      <c r="AM34" s="6"/>
      <c r="AN34" s="6"/>
      <c r="AP34" s="6"/>
      <c r="AQ34" s="6"/>
      <c r="AS34" s="6"/>
    </row>
    <row r="35" spans="2:45" x14ac:dyDescent="0.2">
      <c r="B35" s="15"/>
      <c r="D35" s="6"/>
      <c r="F35" s="6"/>
      <c r="H35" s="6"/>
      <c r="I35" s="6"/>
      <c r="K35" s="6"/>
      <c r="M35" s="6"/>
      <c r="N35" s="6"/>
      <c r="P35" s="6"/>
      <c r="Q35" s="6"/>
      <c r="S35" s="6"/>
      <c r="U35" s="6"/>
      <c r="V35" s="6"/>
      <c r="X35" s="6"/>
      <c r="Z35" s="6"/>
      <c r="AA35" s="6"/>
      <c r="AC35" s="6"/>
      <c r="AD35" s="6"/>
      <c r="AF35" s="6"/>
      <c r="AH35" s="6"/>
      <c r="AI35" s="6"/>
      <c r="AK35" s="6"/>
      <c r="AM35" s="6"/>
      <c r="AN35" s="6"/>
      <c r="AP35" s="6"/>
      <c r="AQ35" s="6"/>
      <c r="AS35" s="6"/>
    </row>
    <row r="36" spans="2:45" x14ac:dyDescent="0.2">
      <c r="B36" s="15"/>
      <c r="D36" s="6"/>
      <c r="F36" s="6"/>
      <c r="H36" s="6"/>
      <c r="I36" s="6"/>
      <c r="K36" s="6"/>
      <c r="M36" s="6"/>
      <c r="N36" s="6"/>
      <c r="P36" s="6"/>
      <c r="Q36" s="6"/>
      <c r="S36" s="6"/>
      <c r="U36" s="6"/>
      <c r="V36" s="6"/>
      <c r="X36" s="6"/>
      <c r="Z36" s="6"/>
      <c r="AA36" s="6"/>
      <c r="AC36" s="6"/>
      <c r="AD36" s="6"/>
      <c r="AF36" s="6"/>
      <c r="AH36" s="6"/>
      <c r="AI36" s="6"/>
      <c r="AK36" s="6"/>
      <c r="AM36" s="6"/>
      <c r="AN36" s="6"/>
      <c r="AP36" s="6"/>
      <c r="AQ36" s="6"/>
      <c r="AS36" s="6"/>
    </row>
    <row r="37" spans="2:45" x14ac:dyDescent="0.2">
      <c r="B37" s="15"/>
      <c r="D37" s="6"/>
      <c r="F37" s="6"/>
      <c r="H37" s="6"/>
      <c r="I37" s="6"/>
      <c r="K37" s="6"/>
      <c r="M37" s="6"/>
      <c r="N37" s="6"/>
      <c r="P37" s="6"/>
      <c r="Q37" s="6"/>
      <c r="S37" s="6"/>
      <c r="U37" s="6"/>
      <c r="V37" s="6"/>
      <c r="X37" s="6"/>
      <c r="Z37" s="6"/>
      <c r="AA37" s="6"/>
      <c r="AC37" s="6"/>
      <c r="AD37" s="6"/>
      <c r="AF37" s="6"/>
      <c r="AH37" s="6"/>
      <c r="AI37" s="6"/>
      <c r="AK37" s="6"/>
      <c r="AM37" s="6"/>
      <c r="AN37" s="6"/>
      <c r="AP37" s="6"/>
      <c r="AQ37" s="6"/>
      <c r="AS37" s="6"/>
    </row>
    <row r="38" spans="2:45" x14ac:dyDescent="0.2">
      <c r="B38" s="15"/>
      <c r="D38" s="6"/>
      <c r="F38" s="6"/>
      <c r="H38" s="6"/>
      <c r="I38" s="6"/>
      <c r="K38" s="6"/>
      <c r="M38" s="6"/>
      <c r="N38" s="6"/>
      <c r="P38" s="6"/>
      <c r="Q38" s="6"/>
      <c r="S38" s="6"/>
      <c r="U38" s="6"/>
      <c r="V38" s="6"/>
      <c r="X38" s="6"/>
      <c r="Z38" s="6"/>
      <c r="AA38" s="6"/>
      <c r="AC38" s="6"/>
      <c r="AD38" s="6"/>
      <c r="AF38" s="6"/>
      <c r="AH38" s="6"/>
      <c r="AI38" s="6"/>
      <c r="AK38" s="6"/>
      <c r="AM38" s="6"/>
      <c r="AN38" s="6"/>
      <c r="AP38" s="6"/>
      <c r="AQ38" s="6"/>
      <c r="AS38" s="6"/>
    </row>
    <row r="39" spans="2:45" x14ac:dyDescent="0.2">
      <c r="B39" s="15"/>
      <c r="D39" s="6"/>
      <c r="F39" s="6"/>
      <c r="H39" s="6"/>
      <c r="I39" s="6"/>
      <c r="K39" s="6"/>
      <c r="M39" s="6"/>
      <c r="N39" s="6"/>
      <c r="P39" s="6"/>
      <c r="Q39" s="6"/>
      <c r="S39" s="6"/>
      <c r="U39" s="6"/>
      <c r="V39" s="6"/>
      <c r="X39" s="6"/>
      <c r="Z39" s="6"/>
      <c r="AA39" s="6"/>
      <c r="AC39" s="6"/>
      <c r="AD39" s="6"/>
      <c r="AF39" s="6"/>
      <c r="AH39" s="6"/>
      <c r="AI39" s="6"/>
      <c r="AK39" s="6"/>
      <c r="AM39" s="6"/>
      <c r="AN39" s="6"/>
      <c r="AP39" s="6"/>
      <c r="AQ39" s="6"/>
      <c r="AS39" s="6"/>
    </row>
    <row r="40" spans="2:45" x14ac:dyDescent="0.2">
      <c r="B40" s="15"/>
      <c r="D40" s="6"/>
      <c r="F40" s="6"/>
      <c r="H40" s="6"/>
      <c r="I40" s="6"/>
      <c r="K40" s="6"/>
      <c r="M40" s="6"/>
      <c r="N40" s="6"/>
      <c r="P40" s="6"/>
      <c r="Q40" s="6"/>
      <c r="S40" s="6"/>
      <c r="U40" s="6"/>
      <c r="V40" s="6"/>
      <c r="X40" s="6"/>
      <c r="Z40" s="6"/>
      <c r="AA40" s="6"/>
      <c r="AC40" s="6"/>
      <c r="AD40" s="6"/>
      <c r="AF40" s="6"/>
      <c r="AH40" s="6"/>
      <c r="AI40" s="6"/>
      <c r="AK40" s="6"/>
      <c r="AM40" s="6"/>
      <c r="AN40" s="6"/>
      <c r="AP40" s="6"/>
      <c r="AQ40" s="6"/>
      <c r="AS40" s="6"/>
    </row>
    <row r="41" spans="2:45" x14ac:dyDescent="0.2">
      <c r="B41" s="15"/>
      <c r="D41" s="6"/>
      <c r="F41" s="6"/>
      <c r="H41" s="6"/>
      <c r="I41" s="6"/>
      <c r="K41" s="6"/>
      <c r="M41" s="6"/>
      <c r="N41" s="6"/>
      <c r="P41" s="6"/>
      <c r="Q41" s="6"/>
      <c r="S41" s="6"/>
      <c r="U41" s="6"/>
      <c r="V41" s="6"/>
      <c r="X41" s="6"/>
      <c r="Z41" s="6"/>
      <c r="AA41" s="6"/>
      <c r="AC41" s="6"/>
      <c r="AD41" s="6"/>
      <c r="AF41" s="6"/>
      <c r="AH41" s="6"/>
      <c r="AI41" s="6"/>
      <c r="AK41" s="6"/>
      <c r="AM41" s="6"/>
      <c r="AN41" s="6"/>
      <c r="AP41" s="6"/>
      <c r="AQ41" s="6"/>
      <c r="AS41" s="6"/>
    </row>
    <row r="42" spans="2:45" x14ac:dyDescent="0.2">
      <c r="B42" s="15"/>
      <c r="D42" s="6"/>
      <c r="F42" s="6"/>
      <c r="H42" s="6"/>
      <c r="I42" s="6"/>
      <c r="K42" s="6"/>
      <c r="M42" s="6"/>
      <c r="N42" s="6"/>
      <c r="P42" s="6"/>
      <c r="Q42" s="6"/>
      <c r="S42" s="6"/>
      <c r="U42" s="6"/>
      <c r="V42" s="6"/>
      <c r="X42" s="6"/>
      <c r="Z42" s="6"/>
      <c r="AA42" s="6"/>
      <c r="AC42" s="6"/>
      <c r="AD42" s="6"/>
      <c r="AF42" s="6"/>
      <c r="AH42" s="6"/>
      <c r="AI42" s="6"/>
      <c r="AK42" s="6"/>
      <c r="AM42" s="6"/>
      <c r="AN42" s="6"/>
      <c r="AP42" s="6"/>
      <c r="AQ42" s="6"/>
      <c r="AS42" s="6"/>
    </row>
    <row r="43" spans="2:45" x14ac:dyDescent="0.2">
      <c r="B43" s="15"/>
      <c r="D43" s="6"/>
      <c r="F43" s="6"/>
      <c r="H43" s="6"/>
      <c r="I43" s="6"/>
      <c r="K43" s="6"/>
      <c r="M43" s="6"/>
      <c r="N43" s="6"/>
      <c r="P43" s="6"/>
      <c r="Q43" s="6"/>
      <c r="S43" s="6"/>
      <c r="U43" s="6"/>
      <c r="V43" s="6"/>
      <c r="X43" s="6"/>
      <c r="Z43" s="6"/>
      <c r="AA43" s="6"/>
      <c r="AC43" s="6"/>
      <c r="AD43" s="6"/>
      <c r="AF43" s="6"/>
      <c r="AH43" s="6"/>
      <c r="AI43" s="6"/>
      <c r="AK43" s="6"/>
      <c r="AM43" s="6"/>
      <c r="AN43" s="6"/>
      <c r="AP43" s="6"/>
      <c r="AQ43" s="6"/>
      <c r="AS43" s="6"/>
    </row>
    <row r="44" spans="2:45" x14ac:dyDescent="0.2">
      <c r="B44" s="15"/>
      <c r="D44" s="6"/>
      <c r="F44" s="6"/>
      <c r="H44" s="6"/>
      <c r="I44" s="6"/>
      <c r="K44" s="6"/>
      <c r="M44" s="6"/>
      <c r="N44" s="6"/>
      <c r="P44" s="6"/>
      <c r="Q44" s="6"/>
      <c r="S44" s="6"/>
      <c r="U44" s="6"/>
      <c r="V44" s="6"/>
      <c r="X44" s="6"/>
      <c r="Z44" s="6"/>
      <c r="AA44" s="6"/>
      <c r="AC44" s="6"/>
      <c r="AD44" s="6"/>
      <c r="AF44" s="6"/>
      <c r="AH44" s="6"/>
      <c r="AI44" s="6"/>
      <c r="AK44" s="6"/>
      <c r="AM44" s="6"/>
      <c r="AN44" s="6"/>
      <c r="AP44" s="6"/>
      <c r="AQ44" s="6"/>
      <c r="AS44" s="6"/>
    </row>
    <row r="45" spans="2:45" x14ac:dyDescent="0.2">
      <c r="B45" s="15"/>
      <c r="D45" s="6"/>
      <c r="F45" s="6"/>
      <c r="H45" s="6"/>
      <c r="I45" s="6"/>
      <c r="K45" s="6"/>
      <c r="M45" s="6"/>
      <c r="N45" s="6"/>
      <c r="P45" s="6"/>
      <c r="Q45" s="6"/>
      <c r="S45" s="6"/>
      <c r="U45" s="6"/>
      <c r="V45" s="6"/>
      <c r="X45" s="6"/>
      <c r="Z45" s="6"/>
      <c r="AA45" s="6"/>
      <c r="AC45" s="6"/>
      <c r="AD45" s="6"/>
      <c r="AF45" s="6"/>
      <c r="AH45" s="6"/>
      <c r="AI45" s="6"/>
      <c r="AK45" s="6"/>
      <c r="AM45" s="6"/>
      <c r="AN45" s="6"/>
      <c r="AP45" s="6"/>
      <c r="AQ45" s="6"/>
      <c r="AS45" s="6"/>
    </row>
    <row r="46" spans="2:45" x14ac:dyDescent="0.2">
      <c r="B46" s="15"/>
      <c r="D46" s="6"/>
      <c r="F46" s="6"/>
      <c r="H46" s="6"/>
      <c r="I46" s="6"/>
      <c r="K46" s="6"/>
      <c r="M46" s="6"/>
      <c r="N46" s="6"/>
      <c r="P46" s="6"/>
      <c r="Q46" s="6"/>
      <c r="S46" s="6"/>
      <c r="U46" s="6"/>
      <c r="V46" s="6"/>
      <c r="X46" s="6"/>
      <c r="Z46" s="6"/>
      <c r="AA46" s="6"/>
      <c r="AC46" s="6"/>
      <c r="AD46" s="6"/>
      <c r="AF46" s="6"/>
      <c r="AH46" s="6"/>
      <c r="AI46" s="6"/>
      <c r="AK46" s="6"/>
      <c r="AM46" s="6"/>
      <c r="AN46" s="6"/>
      <c r="AP46" s="6"/>
      <c r="AQ46" s="6"/>
      <c r="AS46" s="6"/>
    </row>
    <row r="47" spans="2:45" x14ac:dyDescent="0.2">
      <c r="B47" s="15"/>
      <c r="D47" s="6"/>
      <c r="F47" s="6"/>
      <c r="H47" s="6"/>
      <c r="I47" s="6"/>
      <c r="K47" s="6"/>
      <c r="M47" s="6"/>
      <c r="N47" s="6"/>
      <c r="P47" s="6"/>
      <c r="Q47" s="6"/>
      <c r="S47" s="6"/>
      <c r="U47" s="6"/>
      <c r="V47" s="6"/>
      <c r="X47" s="6"/>
      <c r="Z47" s="6"/>
      <c r="AA47" s="6"/>
      <c r="AC47" s="6"/>
      <c r="AD47" s="6"/>
      <c r="AF47" s="6"/>
      <c r="AH47" s="6"/>
      <c r="AI47" s="6"/>
      <c r="AK47" s="6"/>
      <c r="AM47" s="6"/>
      <c r="AN47" s="6"/>
      <c r="AP47" s="6"/>
      <c r="AQ47" s="6"/>
      <c r="AS47" s="6"/>
    </row>
    <row r="48" spans="2:45" x14ac:dyDescent="0.2">
      <c r="B48" s="15"/>
      <c r="D48" s="6"/>
      <c r="F48" s="6"/>
      <c r="H48" s="6"/>
      <c r="I48" s="6"/>
      <c r="K48" s="6"/>
      <c r="M48" s="6"/>
      <c r="N48" s="6"/>
      <c r="P48" s="6"/>
      <c r="Q48" s="6"/>
      <c r="S48" s="6"/>
      <c r="U48" s="6"/>
      <c r="V48" s="6"/>
      <c r="X48" s="6"/>
      <c r="Z48" s="6"/>
      <c r="AA48" s="6"/>
      <c r="AC48" s="6"/>
      <c r="AD48" s="6"/>
      <c r="AF48" s="6"/>
      <c r="AH48" s="6"/>
      <c r="AI48" s="6"/>
      <c r="AK48" s="6"/>
      <c r="AM48" s="6"/>
      <c r="AN48" s="6"/>
      <c r="AP48" s="6"/>
      <c r="AQ48" s="6"/>
      <c r="AS48" s="6"/>
    </row>
    <row r="49" spans="2:45" x14ac:dyDescent="0.2">
      <c r="B49" s="15"/>
      <c r="D49" s="6"/>
      <c r="F49" s="6"/>
      <c r="H49" s="6"/>
      <c r="I49" s="6"/>
      <c r="K49" s="6"/>
      <c r="M49" s="6"/>
      <c r="N49" s="6"/>
      <c r="P49" s="6"/>
      <c r="Q49" s="6"/>
      <c r="S49" s="6"/>
      <c r="U49" s="6"/>
      <c r="V49" s="6"/>
      <c r="X49" s="6"/>
      <c r="Z49" s="6"/>
      <c r="AA49" s="6"/>
      <c r="AC49" s="6"/>
      <c r="AD49" s="6"/>
      <c r="AF49" s="6"/>
      <c r="AH49" s="6"/>
      <c r="AI49" s="6"/>
      <c r="AK49" s="6"/>
      <c r="AM49" s="6"/>
      <c r="AN49" s="6"/>
      <c r="AP49" s="6"/>
      <c r="AQ49" s="6"/>
      <c r="AS49" s="6"/>
    </row>
    <row r="50" spans="2:45" x14ac:dyDescent="0.2">
      <c r="B50" s="15"/>
      <c r="D50" s="6"/>
      <c r="F50" s="6"/>
      <c r="H50" s="6"/>
      <c r="I50" s="6"/>
      <c r="K50" s="6"/>
      <c r="M50" s="6"/>
      <c r="N50" s="6"/>
      <c r="P50" s="6"/>
      <c r="Q50" s="6"/>
      <c r="S50" s="6"/>
      <c r="U50" s="6"/>
      <c r="V50" s="6"/>
      <c r="X50" s="6"/>
      <c r="Z50" s="6"/>
      <c r="AA50" s="6"/>
      <c r="AC50" s="6"/>
      <c r="AD50" s="6"/>
      <c r="AF50" s="6"/>
      <c r="AH50" s="6"/>
      <c r="AI50" s="6"/>
      <c r="AK50" s="6"/>
      <c r="AM50" s="6"/>
      <c r="AN50" s="6"/>
      <c r="AP50" s="6"/>
      <c r="AQ50" s="6"/>
      <c r="AS50" s="6"/>
    </row>
    <row r="51" spans="2:45" x14ac:dyDescent="0.2">
      <c r="B51" s="15"/>
      <c r="D51" s="6"/>
      <c r="F51" s="6"/>
      <c r="H51" s="6"/>
      <c r="I51" s="6"/>
      <c r="K51" s="6"/>
      <c r="M51" s="6"/>
      <c r="N51" s="6"/>
      <c r="P51" s="6"/>
      <c r="Q51" s="6"/>
      <c r="S51" s="6"/>
      <c r="U51" s="6"/>
      <c r="V51" s="6"/>
      <c r="X51" s="6"/>
      <c r="Z51" s="6"/>
      <c r="AA51" s="6"/>
      <c r="AC51" s="6"/>
      <c r="AD51" s="6"/>
      <c r="AF51" s="6"/>
      <c r="AH51" s="6"/>
      <c r="AI51" s="6"/>
      <c r="AK51" s="6"/>
      <c r="AM51" s="6"/>
      <c r="AN51" s="6"/>
      <c r="AP51" s="6"/>
      <c r="AQ51" s="6"/>
      <c r="AS51" s="6"/>
    </row>
    <row r="52" spans="2:45" x14ac:dyDescent="0.2">
      <c r="B52" s="15"/>
      <c r="D52" s="6"/>
      <c r="F52" s="6"/>
      <c r="H52" s="6"/>
      <c r="I52" s="6"/>
      <c r="K52" s="6"/>
      <c r="M52" s="6"/>
      <c r="N52" s="6"/>
      <c r="P52" s="6"/>
      <c r="Q52" s="6"/>
      <c r="S52" s="6"/>
      <c r="U52" s="6"/>
      <c r="V52" s="6"/>
      <c r="X52" s="6"/>
      <c r="Z52" s="6"/>
      <c r="AA52" s="6"/>
      <c r="AC52" s="6"/>
      <c r="AD52" s="6"/>
      <c r="AF52" s="6"/>
      <c r="AH52" s="6"/>
      <c r="AI52" s="6"/>
      <c r="AK52" s="6"/>
      <c r="AM52" s="6"/>
      <c r="AN52" s="6"/>
      <c r="AP52" s="6"/>
      <c r="AQ52" s="6"/>
      <c r="AS52" s="6"/>
    </row>
    <row r="53" spans="2:45" x14ac:dyDescent="0.2">
      <c r="B53" s="15"/>
      <c r="D53" s="6"/>
      <c r="F53" s="6"/>
      <c r="H53" s="6"/>
      <c r="I53" s="6"/>
      <c r="K53" s="6"/>
      <c r="M53" s="6"/>
      <c r="N53" s="6"/>
      <c r="P53" s="6"/>
      <c r="Q53" s="6"/>
      <c r="S53" s="6"/>
      <c r="U53" s="6"/>
      <c r="V53" s="6"/>
      <c r="X53" s="6"/>
      <c r="Z53" s="6"/>
      <c r="AA53" s="6"/>
      <c r="AC53" s="6"/>
      <c r="AD53" s="6"/>
      <c r="AF53" s="6"/>
      <c r="AH53" s="6"/>
      <c r="AI53" s="6"/>
      <c r="AK53" s="6"/>
      <c r="AM53" s="6"/>
      <c r="AN53" s="6"/>
      <c r="AP53" s="6"/>
      <c r="AQ53" s="6"/>
      <c r="AS53" s="6"/>
    </row>
    <row r="54" spans="2:45" x14ac:dyDescent="0.2">
      <c r="B54" s="15"/>
      <c r="D54" s="6"/>
      <c r="F54" s="6"/>
      <c r="H54" s="6"/>
      <c r="I54" s="6"/>
      <c r="K54" s="6"/>
      <c r="M54" s="6"/>
      <c r="N54" s="6"/>
      <c r="P54" s="6"/>
      <c r="Q54" s="6"/>
      <c r="S54" s="6"/>
      <c r="U54" s="6"/>
      <c r="V54" s="6"/>
      <c r="X54" s="6"/>
      <c r="Z54" s="6"/>
      <c r="AA54" s="6"/>
      <c r="AC54" s="6"/>
      <c r="AD54" s="6"/>
      <c r="AF54" s="6"/>
      <c r="AH54" s="6"/>
      <c r="AI54" s="6"/>
      <c r="AK54" s="6"/>
      <c r="AM54" s="6"/>
      <c r="AN54" s="6"/>
      <c r="AP54" s="6"/>
      <c r="AQ54" s="6"/>
      <c r="AS54" s="6"/>
    </row>
    <row r="55" spans="2:45" x14ac:dyDescent="0.2">
      <c r="B55" s="15"/>
      <c r="D55" s="6"/>
      <c r="F55" s="6"/>
      <c r="H55" s="6"/>
      <c r="I55" s="6"/>
      <c r="K55" s="6"/>
      <c r="M55" s="6"/>
      <c r="N55" s="6"/>
      <c r="P55" s="6"/>
      <c r="Q55" s="6"/>
      <c r="S55" s="6"/>
      <c r="U55" s="6"/>
      <c r="V55" s="6"/>
      <c r="X55" s="6"/>
      <c r="Z55" s="6"/>
      <c r="AA55" s="6"/>
      <c r="AC55" s="6"/>
      <c r="AD55" s="6"/>
      <c r="AF55" s="6"/>
      <c r="AH55" s="6"/>
      <c r="AI55" s="6"/>
      <c r="AK55" s="6"/>
      <c r="AM55" s="6"/>
      <c r="AN55" s="6"/>
      <c r="AP55" s="6"/>
      <c r="AQ55" s="6"/>
      <c r="AS5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32237-9367-4E67-A454-11F609BA9494}">
  <sheetPr codeName="Feuil6"/>
  <dimension ref="A1:O19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11.42578125" defaultRowHeight="12.75" x14ac:dyDescent="0.2"/>
  <cols>
    <col min="1" max="1" width="34.7109375" customWidth="1"/>
    <col min="2" max="2" width="13.140625" customWidth="1"/>
    <col min="3" max="15" width="7.5703125" customWidth="1"/>
    <col min="16" max="23" width="7" customWidth="1"/>
  </cols>
  <sheetData>
    <row r="1" spans="1:15" x14ac:dyDescent="0.2">
      <c r="A1" s="49" t="s">
        <v>45</v>
      </c>
      <c r="B1" s="12"/>
    </row>
    <row r="2" spans="1:15" ht="13.15" customHeight="1" x14ac:dyDescent="0.2">
      <c r="A2" s="47" t="s">
        <v>55</v>
      </c>
      <c r="J2" s="49" t="s">
        <v>59</v>
      </c>
      <c r="K2" s="35"/>
      <c r="L2" s="35"/>
      <c r="M2" s="35"/>
      <c r="N2" s="35"/>
    </row>
    <row r="3" spans="1:15" x14ac:dyDescent="0.2">
      <c r="A3" s="15" t="s">
        <v>46</v>
      </c>
      <c r="B3" t="s">
        <v>24</v>
      </c>
      <c r="C3" s="1">
        <v>0</v>
      </c>
      <c r="H3" s="50"/>
      <c r="J3" s="50">
        <v>134</v>
      </c>
      <c r="K3">
        <v>141</v>
      </c>
      <c r="L3" s="12" t="s">
        <v>19</v>
      </c>
    </row>
    <row r="4" spans="1:15" x14ac:dyDescent="0.2">
      <c r="A4" s="10" t="s">
        <v>41</v>
      </c>
      <c r="B4" t="s">
        <v>19</v>
      </c>
      <c r="C4">
        <v>0.151</v>
      </c>
      <c r="J4" s="50"/>
      <c r="L4" s="12"/>
    </row>
    <row r="5" spans="1:15" x14ac:dyDescent="0.2">
      <c r="A5" s="15" t="s">
        <v>47</v>
      </c>
      <c r="B5" t="s">
        <v>42</v>
      </c>
      <c r="C5">
        <f>$C$3-10*LOG(C4*1000)</f>
        <v>-21.789769472931692</v>
      </c>
      <c r="D5" s="6"/>
      <c r="E5" s="6"/>
      <c r="F5" s="6"/>
      <c r="G5" s="6"/>
      <c r="J5" s="50"/>
      <c r="L5" s="12"/>
    </row>
    <row r="6" spans="1:15" x14ac:dyDescent="0.2">
      <c r="A6" s="15" t="s">
        <v>48</v>
      </c>
      <c r="B6" t="s">
        <v>0</v>
      </c>
      <c r="C6">
        <v>-6</v>
      </c>
      <c r="J6" s="50"/>
      <c r="L6" s="12"/>
    </row>
    <row r="7" spans="1:15" x14ac:dyDescent="0.2">
      <c r="A7" s="10" t="s">
        <v>43</v>
      </c>
      <c r="B7" t="s">
        <v>42</v>
      </c>
      <c r="C7">
        <f>C5+C6</f>
        <v>-27.789769472931692</v>
      </c>
      <c r="F7" s="6"/>
      <c r="G7" s="6"/>
      <c r="J7" s="50"/>
      <c r="L7" s="12"/>
    </row>
    <row r="8" spans="1:15" x14ac:dyDescent="0.2">
      <c r="A8" s="10"/>
      <c r="G8" s="6"/>
    </row>
    <row r="9" spans="1:15" x14ac:dyDescent="0.2">
      <c r="A9" s="10" t="s">
        <v>43</v>
      </c>
      <c r="B9" t="s">
        <v>40</v>
      </c>
      <c r="C9" s="6">
        <f>+C7-30+10*LOG(200)</f>
        <v>-34.779469516291883</v>
      </c>
      <c r="D9" s="6"/>
      <c r="E9" s="12" t="s">
        <v>61</v>
      </c>
      <c r="F9" s="6"/>
      <c r="G9" s="6"/>
    </row>
    <row r="10" spans="1:15" x14ac:dyDescent="0.2">
      <c r="A10" s="15" t="s">
        <v>60</v>
      </c>
      <c r="B10" s="12" t="s">
        <v>1</v>
      </c>
      <c r="C10">
        <v>3</v>
      </c>
      <c r="G10" s="6"/>
    </row>
    <row r="11" spans="1:15" x14ac:dyDescent="0.2">
      <c r="A11" s="15"/>
      <c r="B11" s="12"/>
      <c r="G11" s="6"/>
    </row>
    <row r="12" spans="1:15" x14ac:dyDescent="0.2">
      <c r="A12" s="48" t="s">
        <v>56</v>
      </c>
    </row>
    <row r="13" spans="1:15" x14ac:dyDescent="0.2">
      <c r="A13" s="28" t="s">
        <v>44</v>
      </c>
      <c r="B13" s="29">
        <v>114.25</v>
      </c>
      <c r="C13" s="30">
        <v>148.5</v>
      </c>
      <c r="D13" s="31">
        <v>148.5</v>
      </c>
      <c r="E13" s="31">
        <v>164</v>
      </c>
      <c r="F13" s="31">
        <v>164</v>
      </c>
      <c r="G13" s="31">
        <v>164</v>
      </c>
      <c r="H13" s="31">
        <v>174.8</v>
      </c>
      <c r="I13" s="31">
        <v>174.8</v>
      </c>
      <c r="J13" s="31">
        <v>174.8</v>
      </c>
      <c r="K13" s="28">
        <v>226</v>
      </c>
      <c r="L13" s="29">
        <v>226</v>
      </c>
      <c r="M13" s="31">
        <v>239</v>
      </c>
      <c r="N13" s="31">
        <v>239</v>
      </c>
      <c r="O13" s="31">
        <v>239</v>
      </c>
    </row>
    <row r="14" spans="1:15" ht="23.25" thickBot="1" x14ac:dyDescent="0.25">
      <c r="A14" s="28" t="s">
        <v>39</v>
      </c>
      <c r="B14" s="29" t="s">
        <v>6</v>
      </c>
      <c r="C14" s="29" t="s">
        <v>30</v>
      </c>
      <c r="D14" s="29" t="s">
        <v>31</v>
      </c>
      <c r="E14" s="29" t="s">
        <v>26</v>
      </c>
      <c r="F14" s="29" t="s">
        <v>32</v>
      </c>
      <c r="G14" s="29" t="s">
        <v>33</v>
      </c>
      <c r="H14" s="29" t="s">
        <v>6</v>
      </c>
      <c r="I14" s="29" t="s">
        <v>4</v>
      </c>
      <c r="J14" s="29" t="s">
        <v>5</v>
      </c>
      <c r="K14" s="29" t="s">
        <v>36</v>
      </c>
      <c r="L14" s="29" t="s">
        <v>37</v>
      </c>
      <c r="M14" s="29" t="s">
        <v>36</v>
      </c>
      <c r="N14" s="29" t="s">
        <v>37</v>
      </c>
      <c r="O14" s="29" t="s">
        <v>29</v>
      </c>
    </row>
    <row r="15" spans="1:15" ht="13.5" thickBot="1" x14ac:dyDescent="0.25">
      <c r="A15" s="28" t="s">
        <v>58</v>
      </c>
      <c r="B15" s="43">
        <f>+'EESS parameters - max at ground'!D15</f>
        <v>82</v>
      </c>
      <c r="C15" s="44">
        <f>+'EESS parameters - max at ground'!H15</f>
        <v>154</v>
      </c>
      <c r="D15" s="45">
        <f>+'EESS parameters - max at ground'!I15</f>
        <v>759</v>
      </c>
      <c r="E15" s="45">
        <f>+'EESS parameters - max at ground'!K15</f>
        <v>113</v>
      </c>
      <c r="F15" s="45">
        <f>+'EESS parameters - max at ground'!M15</f>
        <v>254</v>
      </c>
      <c r="G15" s="45">
        <f>+'EESS parameters - max at ground'!N15</f>
        <v>2083</v>
      </c>
      <c r="H15" s="45">
        <f>+'EESS parameters - max at ground'!S15</f>
        <v>61</v>
      </c>
      <c r="I15" s="45">
        <f>+'EESS parameters - max at ground'!U15</f>
        <v>315</v>
      </c>
      <c r="J15" s="45">
        <f>+'EESS parameters - max at ground'!V15</f>
        <v>1762</v>
      </c>
      <c r="K15" s="46">
        <f>+'EESS parameters - max at ground'!AM15</f>
        <v>28</v>
      </c>
      <c r="L15" s="46">
        <f>+'EESS parameters - max at ground'!AN15</f>
        <v>141</v>
      </c>
      <c r="M15" s="45">
        <f>+'EESS parameters - max at ground'!AP15</f>
        <v>28</v>
      </c>
      <c r="N15" s="45">
        <f>+'EESS parameters - max at ground'!AQ15</f>
        <v>141</v>
      </c>
      <c r="O15" s="45">
        <f>+'EESS parameters - max at ground'!AS15</f>
        <v>164</v>
      </c>
    </row>
    <row r="16" spans="1:15" ht="13.5" thickBot="1" x14ac:dyDescent="0.25">
      <c r="A16" s="28" t="s">
        <v>57</v>
      </c>
      <c r="B16" s="39">
        <f>+'EESS parameters - max at ground'!D17</f>
        <v>-34.634018705928895</v>
      </c>
      <c r="C16" s="40">
        <f>+'EESS parameters - max at ground'!H17</f>
        <v>-25.138881466588685</v>
      </c>
      <c r="D16" s="41">
        <f>+'EESS parameters - max at ground'!I17</f>
        <v>-18.965434972742486</v>
      </c>
      <c r="E16" s="41">
        <f>+'EESS parameters - max at ground'!K17</f>
        <v>-24.178378173283107</v>
      </c>
      <c r="F16" s="41">
        <f>+'EESS parameters - max at ground'!M17</f>
        <v>-20.642371597864411</v>
      </c>
      <c r="G16" s="41">
        <f>+'EESS parameters - max at ground'!N17</f>
        <v>-10.882203199324692</v>
      </c>
      <c r="H16" s="41">
        <f>+'EESS parameters - max at ground'!S17</f>
        <v>-18.740314314798951</v>
      </c>
      <c r="I16" s="41">
        <f>+'EESS parameters - max at ground'!U17</f>
        <v>-14.025402379271497</v>
      </c>
      <c r="J16" s="41">
        <f>+'EESS parameters - max at ground'!V17</f>
        <v>-1.9874151300312235</v>
      </c>
      <c r="K16" s="42">
        <f>+'EESS parameters - max at ground'!AM17</f>
        <v>-22.112599002140257</v>
      </c>
      <c r="L16" s="42">
        <f>+'EESS parameters - max at ground'!AN17</f>
        <v>-14.148931519847167</v>
      </c>
      <c r="M16" s="41">
        <f>+'EESS parameters - max at ground'!AP17</f>
        <v>-21.126809766125518</v>
      </c>
      <c r="N16" s="41">
        <f>+'EESS parameters - max at ground'!AQ17</f>
        <v>-12.863142283832417</v>
      </c>
      <c r="O16" s="41">
        <f>+'EESS parameters - max at ground'!AS17</f>
        <v>-13.123184861803878</v>
      </c>
    </row>
    <row r="17" spans="1:15" ht="18" x14ac:dyDescent="0.25">
      <c r="A17" s="36" t="s">
        <v>51</v>
      </c>
      <c r="B17" s="32" t="s">
        <v>49</v>
      </c>
      <c r="C17" s="54">
        <f>C16-$C$9+$C$10</f>
        <v>12.640588049703197</v>
      </c>
      <c r="D17" s="54">
        <f>D16-$C$9+$C$10</f>
        <v>18.814034543549397</v>
      </c>
      <c r="E17" s="32" t="s">
        <v>49</v>
      </c>
      <c r="F17" s="32" t="s">
        <v>49</v>
      </c>
      <c r="G17" s="32" t="s">
        <v>49</v>
      </c>
      <c r="H17" s="32" t="s">
        <v>49</v>
      </c>
      <c r="I17" s="32" t="s">
        <v>49</v>
      </c>
      <c r="J17" s="32" t="s">
        <v>49</v>
      </c>
      <c r="K17" s="32" t="s">
        <v>49</v>
      </c>
      <c r="L17" s="32" t="s">
        <v>49</v>
      </c>
      <c r="M17" s="32" t="s">
        <v>49</v>
      </c>
      <c r="N17" s="32" t="s">
        <v>49</v>
      </c>
      <c r="O17" s="32" t="s">
        <v>49</v>
      </c>
    </row>
    <row r="18" spans="1:15" ht="18" x14ac:dyDescent="0.25">
      <c r="A18" s="34" t="s">
        <v>50</v>
      </c>
      <c r="B18" s="27"/>
      <c r="C18" s="55"/>
      <c r="D18" s="5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ht="18" x14ac:dyDescent="0.25">
      <c r="A19" s="12">
        <v>0.1</v>
      </c>
      <c r="B19" s="33"/>
      <c r="C19" s="53">
        <f>+C$17-10*LOG(C$15*$A19)</f>
        <v>0.76538084133856543</v>
      </c>
      <c r="D19" s="53">
        <f>+D$17-10*LOG(D$15*$A19)</f>
        <v>1.161678459459381E-2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</sheetData>
  <conditionalFormatting sqref="C17:D17 M6:W7 B19:O19">
    <cfRule type="cellIs" dxfId="2" priority="6" operator="lessThan">
      <formula>0</formula>
    </cfRule>
  </conditionalFormatting>
  <conditionalFormatting sqref="B17">
    <cfRule type="cellIs" dxfId="1" priority="4" operator="lessThan">
      <formula>0</formula>
    </cfRule>
  </conditionalFormatting>
  <conditionalFormatting sqref="E17:O17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EESS parameters - max at ground</vt:lpstr>
      <vt:lpstr>GBSAR</vt:lpstr>
    </vt:vector>
  </TitlesOfParts>
  <Company>ANFR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ANFR</dc:creator>
  <cp:lastModifiedBy>Fischer, Michael</cp:lastModifiedBy>
  <dcterms:created xsi:type="dcterms:W3CDTF">2001-02-02T11:32:42Z</dcterms:created>
  <dcterms:modified xsi:type="dcterms:W3CDTF">2021-03-17T09:37:44Z</dcterms:modified>
</cp:coreProperties>
</file>