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6.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7.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8.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9.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0.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1.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12.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13.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mc:AlternateContent xmlns:mc="http://schemas.openxmlformats.org/markup-compatibility/2006">
    <mc:Choice Requires="x15">
      <x15ac:absPath xmlns:x15ac="http://schemas.microsoft.com/office/spreadsheetml/2010/11/ac" url="https://ecocept-my.sharepoint.com/personal/anne-dorthe_hjelm_christensen_eco_cept_org/Documents/shared documents/SE work, ongoing/SE92/publications/"/>
    </mc:Choice>
  </mc:AlternateContent>
  <xr:revisionPtr revIDLastSave="0" documentId="8_{175DB830-15A6-416A-8396-00660D3D0368}" xr6:coauthVersionLast="47" xr6:coauthVersionMax="47" xr10:uidLastSave="{00000000-0000-0000-0000-000000000000}"/>
  <bookViews>
    <workbookView xWindow="-103" yWindow="-103" windowWidth="22149" windowHeight="11949" tabRatio="923" firstSheet="6" activeTab="10" xr2:uid="{00000000-000D-0000-FFFF-FFFF00000000}"/>
  </bookViews>
  <sheets>
    <sheet name="FS Antenna Gain" sheetId="3" r:id="rId1"/>
    <sheet name="QPS v20211207 (33,2°)" sheetId="8" r:id="rId2"/>
    <sheet name="QPS v20211207" sheetId="11" r:id="rId3"/>
    <sheet name="QPS (HamRadio)" sheetId="17" r:id="rId4"/>
    <sheet name="Q-SSC (PTP) Outdoor Out-of-band" sheetId="12" r:id="rId5"/>
    <sheet name="Q-SSC (PTP) Outdoor In-band" sheetId="14" r:id="rId6"/>
    <sheet name="Q-SSC (PTP) Indoor Out-of-band" sheetId="13" r:id="rId7"/>
    <sheet name="Q-SSC (PTP) Indoor In-band" sheetId="15" r:id="rId8"/>
    <sheet name="Q-SSC (Ham Radio) Indoor" sheetId="18" r:id="rId9"/>
    <sheet name="Q-SSC (Ham Radio) Outdoor" sheetId="19" r:id="rId10"/>
    <sheet name="Q-SSC (Automotive)" sheetId="4" r:id="rId11"/>
    <sheet name="Auto Gain (data)" sheetId="5" r:id="rId12"/>
    <sheet name="Lev-General-Parameters" sheetId="6" r:id="rId13"/>
    <sheet name="Q-SSC (PTP) reference only" sheetId="2" r:id="rId14"/>
  </sheets>
  <externalReferences>
    <externalReference r:id="rId15"/>
    <externalReference r:id="rId16"/>
    <externalReference r:id="rId17"/>
  </externalReferences>
  <definedNames>
    <definedName name="B.Outdoor" localSheetId="8">'Q-SSC (Ham Radio) Indoor'!$X$15</definedName>
    <definedName name="B.Outdoor" localSheetId="9">'Q-SSC (Ham Radio) Outdoor'!$N$13</definedName>
    <definedName name="B.Outdoor" localSheetId="7">'Q-SSC (PTP) Indoor In-band'!$X$15</definedName>
    <definedName name="B.Outdoor" localSheetId="6">'Q-SSC (PTP) Indoor Out-of-band'!$X$15</definedName>
    <definedName name="B.Outdoor" localSheetId="5">'Q-SSC (PTP) Outdoor In-band'!$N$13</definedName>
    <definedName name="B.Outdoor" localSheetId="4">'Q-SSC (PTP) Outdoor Out-of-band'!$N$13</definedName>
    <definedName name="B.Outdoor">'Q-SSC (PTP) reference only'!$Y$15</definedName>
    <definedName name="B.ther" localSheetId="8">'Q-SSC (Ham Radio) Indoor'!$X$14</definedName>
    <definedName name="B.ther" localSheetId="9">'[1]Q-SSC (PTP) reference only'!$Y$14</definedName>
    <definedName name="B.ther" localSheetId="7">'Q-SSC (PTP) Indoor In-band'!$X$14</definedName>
    <definedName name="B.ther" localSheetId="6">'Q-SSC (PTP) Indoor Out-of-band'!$X$14</definedName>
    <definedName name="B.ther" localSheetId="5">'Q-SSC (PTP) Outdoor In-band'!#REF!</definedName>
    <definedName name="B.ther" localSheetId="4">'Q-SSC (PTP) Outdoor Out-of-band'!#REF!</definedName>
    <definedName name="B.ther">'Q-SSC (PTP) reference only'!$Y$14</definedName>
    <definedName name="B.Trad" localSheetId="8">'Q-SSC (Ham Radio) Indoor'!$X$13</definedName>
    <definedName name="B.Trad" localSheetId="9">'[1]Q-SSC (PTP) reference only'!$Y$13</definedName>
    <definedName name="B.Trad" localSheetId="7">'Q-SSC (PTP) Indoor In-band'!$X$13</definedName>
    <definedName name="B.Trad" localSheetId="6">'Q-SSC (PTP) Indoor Out-of-band'!$X$13</definedName>
    <definedName name="B.Trad" localSheetId="5">'Q-SSC (PTP) Outdoor In-band'!#REF!</definedName>
    <definedName name="B.Trad" localSheetId="4">'Q-SSC (PTP) Outdoor Out-of-band'!#REF!</definedName>
    <definedName name="B.Trad">'Q-SSC (PTP) reference only'!$Y$13</definedName>
    <definedName name="Bauto" localSheetId="8">'[1]Q-SSC (Automotive)'!$P$3</definedName>
    <definedName name="Bauto" localSheetId="9">'[1]Q-SSC (Automotive)'!$P$3</definedName>
    <definedName name="Bauto">'Q-SSC (Automotive)'!$P$3</definedName>
    <definedName name="BIF.AMATEUR">'[1]Q-SSC (Ham Radio) Outdoor'!$N$5</definedName>
    <definedName name="BIF.PTP" localSheetId="8">'[1]Q-SSC (PTP) reference only'!$Y$5</definedName>
    <definedName name="BIF.PTP" localSheetId="9">'[1]Q-SSC (PTP) reference only'!$Y$5</definedName>
    <definedName name="BIF.PTP" localSheetId="7">'Q-SSC (PTP) Indoor In-band'!$X$5</definedName>
    <definedName name="BIF.PTP" localSheetId="6">'Q-SSC (PTP) Indoor Out-of-band'!$X$5</definedName>
    <definedName name="BIF.PTP" localSheetId="5">'Q-SSC (PTP) Outdoor In-band'!$N$5</definedName>
    <definedName name="BIF.PTP" localSheetId="4">'Q-SSC (PTP) Outdoor Out-of-band'!$N$5</definedName>
    <definedName name="BIF.PTP">'Q-SSC (PTP) reference only'!$Y$5</definedName>
    <definedName name="BW" localSheetId="8">'Q-SSC (Ham Radio) Indoor'!$X$3</definedName>
    <definedName name="BW" localSheetId="9">'Q-SSC (Ham Radio) Outdoor'!$N$3</definedName>
    <definedName name="BW" localSheetId="7">'Q-SSC (PTP) Indoor In-band'!$X$3</definedName>
    <definedName name="BW" localSheetId="6">'Q-SSC (PTP) Indoor Out-of-band'!$X$3</definedName>
    <definedName name="BW" localSheetId="5">'Q-SSC (PTP) Outdoor In-band'!$N$3</definedName>
    <definedName name="BW" localSheetId="4">'Q-SSC (PTP) Outdoor Out-of-band'!$N$3</definedName>
    <definedName name="BW">'Q-SSC (PTP) reference only'!$Y$3</definedName>
    <definedName name="DCauto" localSheetId="8">'[1]Q-SSC (Automotive)'!$P$6</definedName>
    <definedName name="DCauto" localSheetId="9">'[1]Q-SSC (Automotive)'!$P$6</definedName>
    <definedName name="DCauto">'Q-SSC (Automotive)'!$P$6</definedName>
    <definedName name="DCtime" localSheetId="8">'Q-SSC (Ham Radio) Indoor'!$X$9</definedName>
    <definedName name="DCtime" localSheetId="9">'Q-SSC (Ham Radio) Outdoor'!$N$9</definedName>
    <definedName name="DCtime" localSheetId="7">'Q-SSC (PTP) Indoor In-band'!$X$9</definedName>
    <definedName name="DCtime" localSheetId="6">'Q-SSC (PTP) Indoor Out-of-band'!$X$9</definedName>
    <definedName name="DCtime" localSheetId="5">'Q-SSC (PTP) Outdoor In-band'!$N$9</definedName>
    <definedName name="DCtime" localSheetId="4">'Q-SSC (PTP) Outdoor Out-of-band'!$N$9</definedName>
    <definedName name="DCtime">'Q-SSC (PTP) reference only'!$Y$9</definedName>
    <definedName name="DCtime.ptp" localSheetId="8">'Q-SSC (Ham Radio) Indoor'!$X$10</definedName>
    <definedName name="DCtime.ptp" localSheetId="9">'Q-SSC (Ham Radio) Outdoor'!$N$10</definedName>
    <definedName name="DCtime.ptp" localSheetId="7">'Q-SSC (PTP) Indoor In-band'!$X$10</definedName>
    <definedName name="DCtime.ptp" localSheetId="6">'Q-SSC (PTP) Indoor Out-of-band'!$X$10</definedName>
    <definedName name="DCtime.ptp" localSheetId="5">'Q-SSC (PTP) Outdoor In-band'!$N$10</definedName>
    <definedName name="DCtime.ptp" localSheetId="4">'Q-SSC (PTP) Outdoor Out-of-band'!$N$10</definedName>
    <definedName name="DCtime.ptp">'Q-SSC (PTP) reference only'!$Y$10</definedName>
    <definedName name="EIRP" localSheetId="8">'Q-SSC (Ham Radio) Indoor'!$X$8</definedName>
    <definedName name="EIRP" localSheetId="9">'Q-SSC (Ham Radio) Outdoor'!$N$8</definedName>
    <definedName name="EIRP" localSheetId="7">'Q-SSC (PTP) Indoor In-band'!$X$8</definedName>
    <definedName name="EIRP" localSheetId="6">'Q-SSC (PTP) Indoor Out-of-band'!$X$8</definedName>
    <definedName name="EIRP" localSheetId="5">'Q-SSC (PTP) Outdoor In-band'!$N$8</definedName>
    <definedName name="EIRP" localSheetId="4">'Q-SSC (PTP) Outdoor Out-of-band'!$N$8</definedName>
    <definedName name="EIRP">'Q-SSC (PTP) reference only'!$Y$8</definedName>
    <definedName name="FC" localSheetId="8">'Q-SSC (Ham Radio) Indoor'!$X$2</definedName>
    <definedName name="FC" localSheetId="9">'Q-SSC (Ham Radio) Outdoor'!$N$2</definedName>
    <definedName name="FC" localSheetId="7">'Q-SSC (PTP) Indoor In-band'!$X$2</definedName>
    <definedName name="FC" localSheetId="6">'Q-SSC (PTP) Indoor Out-of-band'!$X$2</definedName>
    <definedName name="FC" localSheetId="5">'Q-SSC (PTP) Outdoor In-band'!$N$2</definedName>
    <definedName name="FC" localSheetId="4">'Q-SSC (PTP) Outdoor Out-of-band'!$N$2</definedName>
    <definedName name="FC">'Q-SSC (PTP) reference only'!$Y$2</definedName>
    <definedName name="HeightAMATEUR">'[1]Q-SSC (Ham Radio) Outdoor'!$N$4</definedName>
    <definedName name="HeightPTP" localSheetId="8">'Q-SSC (Ham Radio) Indoor'!$X$4</definedName>
    <definedName name="HeightPTP" localSheetId="9">'Q-SSC (Ham Radio) Outdoor'!$N$4</definedName>
    <definedName name="HeightPTP" localSheetId="7">'Q-SSC (PTP) Indoor In-band'!$X$4</definedName>
    <definedName name="HeightPTP" localSheetId="6">'Q-SSC (PTP) Indoor Out-of-band'!$X$4</definedName>
    <definedName name="HeightPTP" localSheetId="5">'Q-SSC (PTP) Outdoor In-band'!$N$4</definedName>
    <definedName name="HeightPTP" localSheetId="4">'Q-SSC (PTP) Outdoor Out-of-band'!$N$4</definedName>
    <definedName name="HeightPTP">'Q-SSC (PTP) reference only'!$Y$4</definedName>
    <definedName name="IN.AMATEUR">'[1]Q-SSC (Ham Radio) Outdoor'!$N$7</definedName>
    <definedName name="IN.PTP" localSheetId="8">'[1]Q-SSC (PTP) reference only'!$Y$7</definedName>
    <definedName name="IN.PTP" localSheetId="9">'Q-SSC (Ham Radio) Outdoor'!$N$7</definedName>
    <definedName name="IN.PTP" localSheetId="7">'Q-SSC (PTP) Indoor In-band'!$X$7</definedName>
    <definedName name="IN.PTP" localSheetId="6">'Q-SSC (PTP) Indoor Out-of-band'!$X$7</definedName>
    <definedName name="IN.PTP" localSheetId="5">'Q-SSC (PTP) Outdoor In-band'!$N$7</definedName>
    <definedName name="IN.PTP" localSheetId="4">'Q-SSC (PTP) Outdoor Out-of-band'!$N$7</definedName>
    <definedName name="IN.PTP">'Q-SSC (PTP) reference only'!$Y$7</definedName>
    <definedName name="INauto" localSheetId="8">'[1]Q-SSC (Automotive)'!$P$5</definedName>
    <definedName name="INauto" localSheetId="9">'[1]Q-SSC (Automotive)'!$P$5</definedName>
    <definedName name="INauto">'Q-SSC (Automotive)'!$P$5</definedName>
    <definedName name="Irx" localSheetId="8">'Q-SSC (Ham Radio) Indoor'!$X$22</definedName>
    <definedName name="Irx" localSheetId="9">'Q-SSC (Ham Radio) Outdoor'!$N$20</definedName>
    <definedName name="Irx" localSheetId="7">'Q-SSC (PTP) Indoor In-band'!$X$22</definedName>
    <definedName name="Irx" localSheetId="6">'Q-SSC (PTP) Indoor Out-of-band'!$X$22</definedName>
    <definedName name="Irx" localSheetId="5">'Q-SSC (PTP) Outdoor In-band'!$N$20</definedName>
    <definedName name="Irx" localSheetId="4">'Q-SSC (PTP) Outdoor Out-of-band'!$N$20</definedName>
    <definedName name="Irx">'Q-SSC (PTP) reference only'!$Y$22</definedName>
    <definedName name="Irxauto" localSheetId="8">'[1]Q-SSC (Automotive)'!$P$10</definedName>
    <definedName name="Irxauto" localSheetId="9">'[1]Q-SSC (Automotive)'!$P$10</definedName>
    <definedName name="Irxauto">'Q-SSC (Automotive)'!$P$10</definedName>
    <definedName name="KT" localSheetId="8">'Q-SSC (Ham Radio) Indoor'!$X$17</definedName>
    <definedName name="KT" localSheetId="9">'Q-SSC (Ham Radio) Outdoor'!$N$15</definedName>
    <definedName name="KT" localSheetId="7">'Q-SSC (PTP) Indoor In-band'!$X$17</definedName>
    <definedName name="KT" localSheetId="6">'Q-SSC (PTP) Indoor Out-of-band'!$X$17</definedName>
    <definedName name="KT" localSheetId="5">'Q-SSC (PTP) Outdoor In-band'!$N$15</definedName>
    <definedName name="KT" localSheetId="4">'Q-SSC (PTP) Outdoor Out-of-band'!$N$15</definedName>
    <definedName name="KT">'Q-SSC (PTP) reference only'!$Y$17</definedName>
    <definedName name="L.oob" localSheetId="8">'Q-SSC (Ham Radio) Indoor'!$X$16</definedName>
    <definedName name="L.oob" localSheetId="9">'Q-SSC (Ham Radio) Outdoor'!$N$14</definedName>
    <definedName name="L.oob" localSheetId="7">'Q-SSC (PTP) Indoor In-band'!$X$16</definedName>
    <definedName name="L.oob" localSheetId="6">'Q-SSC (PTP) Indoor Out-of-band'!$X$16</definedName>
    <definedName name="L.oob" localSheetId="5">'Q-SSC (PTP) Outdoor In-band'!$N$14</definedName>
    <definedName name="L.oob" localSheetId="4">'Q-SSC (PTP) Outdoor Out-of-band'!$N$14</definedName>
    <definedName name="L.oob">'Q-SSC (PTP) reference only'!$Y$16</definedName>
    <definedName name="MG" localSheetId="8">'Q-SSC (Ham Radio) Indoor'!$X$12</definedName>
    <definedName name="MG" localSheetId="9">'Q-SSC (Ham Radio) Outdoor'!$N$12</definedName>
    <definedName name="MG" localSheetId="7">'Q-SSC (PTP) Indoor In-band'!$X$12</definedName>
    <definedName name="MG" localSheetId="6">'Q-SSC (PTP) Indoor Out-of-band'!$X$12</definedName>
    <definedName name="MG" localSheetId="5">'Q-SSC (PTP) Outdoor In-band'!$N$12</definedName>
    <definedName name="MG" localSheetId="4">'Q-SSC (PTP) Outdoor Out-of-band'!$N$12</definedName>
    <definedName name="MG">'Q-SSC (PTP) reference only'!$Y$12</definedName>
    <definedName name="MGauto" localSheetId="8">'[1]Q-SSC (Automotive)'!$P$7</definedName>
    <definedName name="MGauto" localSheetId="9">'[1]Q-SSC (Automotive)'!$P$7</definedName>
    <definedName name="MGauto">'Q-SSC (Automotive)'!$P$7</definedName>
    <definedName name="NF" localSheetId="8">'Q-SSC (Ham Radio) Indoor'!$X$6</definedName>
    <definedName name="NF" localSheetId="9">'Q-SSC (Ham Radio) Outdoor'!$N$6</definedName>
    <definedName name="NF" localSheetId="7">'Q-SSC (PTP) Indoor In-band'!$X$6</definedName>
    <definedName name="NF" localSheetId="6">'Q-SSC (PTP) Indoor Out-of-band'!$X$6</definedName>
    <definedName name="NF" localSheetId="5">'Q-SSC (PTP) Outdoor In-band'!$N$6</definedName>
    <definedName name="NF" localSheetId="4">'Q-SSC (PTP) Outdoor Out-of-band'!$N$6</definedName>
    <definedName name="NF">'Q-SSC (PTP) reference only'!$Y$6</definedName>
    <definedName name="NFauto" localSheetId="8">'[1]Q-SSC (Automotive)'!$P$4</definedName>
    <definedName name="NFauto" localSheetId="9">'[1]Q-SSC (Automotive)'!$P$4</definedName>
    <definedName name="NFauto">'Q-SSC (Automotive)'!$P$4</definedName>
    <definedName name="POL" localSheetId="8">'Q-SSC (Ham Radio) Indoor'!$X$11</definedName>
    <definedName name="POL" localSheetId="9">'Q-SSC (Ham Radio) Outdoor'!$N$11</definedName>
    <definedName name="POL" localSheetId="7">'Q-SSC (PTP) Indoor In-band'!$X$11</definedName>
    <definedName name="POL" localSheetId="6">'Q-SSC (PTP) Indoor Out-of-band'!$X$11</definedName>
    <definedName name="POL" localSheetId="5">'Q-SSC (PTP) Outdoor In-band'!$N$11</definedName>
    <definedName name="POL" localSheetId="4">'Q-SSC (PTP) Outdoor Out-of-band'!$N$11</definedName>
    <definedName name="POL">'Q-SSC (PTP) reference only'!$Y$11</definedName>
    <definedName name="Xob" localSheetId="8">'[1]Q-SSC (Automotive)'!$P$2</definedName>
    <definedName name="Xob" localSheetId="9">'[1]Q-SSC (Automotive)'!$P$2</definedName>
    <definedName name="Xob">'Q-SSC (Automotive)'!$P$2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15" i="11" l="1"/>
  <c r="AI14" i="11"/>
  <c r="AI13" i="11"/>
  <c r="AI12" i="11"/>
  <c r="N20" i="19" l="1"/>
  <c r="F19" i="19"/>
  <c r="C19" i="19"/>
  <c r="B19" i="19"/>
  <c r="D19" i="19" s="1"/>
  <c r="E19" i="19" s="1"/>
  <c r="F18" i="19"/>
  <c r="C18" i="19"/>
  <c r="B18" i="19"/>
  <c r="F17" i="19"/>
  <c r="C17" i="19"/>
  <c r="B17" i="19"/>
  <c r="D17" i="19" s="1"/>
  <c r="E17" i="19" s="1"/>
  <c r="F16" i="19"/>
  <c r="C16" i="19"/>
  <c r="B16" i="19"/>
  <c r="F15" i="19"/>
  <c r="C15" i="19"/>
  <c r="B15" i="19"/>
  <c r="F14" i="19"/>
  <c r="C14" i="19"/>
  <c r="B14" i="19"/>
  <c r="F13" i="19"/>
  <c r="C13" i="19"/>
  <c r="B13" i="19"/>
  <c r="V12" i="19"/>
  <c r="N12" i="19"/>
  <c r="D14" i="19" s="1"/>
  <c r="E14" i="19" s="1"/>
  <c r="F12" i="19"/>
  <c r="C12" i="19"/>
  <c r="B12" i="19"/>
  <c r="D12" i="19" s="1"/>
  <c r="E12" i="19" s="1"/>
  <c r="F11" i="19"/>
  <c r="C11" i="19"/>
  <c r="B11" i="19"/>
  <c r="D11" i="19" s="1"/>
  <c r="E11" i="19" s="1"/>
  <c r="F10" i="19"/>
  <c r="C10" i="19"/>
  <c r="B10" i="19"/>
  <c r="D10" i="19" s="1"/>
  <c r="E10" i="19" s="1"/>
  <c r="F9" i="19"/>
  <c r="C9" i="19"/>
  <c r="B9" i="19"/>
  <c r="D9" i="19" s="1"/>
  <c r="E9" i="19" s="1"/>
  <c r="F8" i="19"/>
  <c r="C8" i="19"/>
  <c r="B8" i="19"/>
  <c r="D8" i="19" s="1"/>
  <c r="E8" i="19" s="1"/>
  <c r="F7" i="19"/>
  <c r="C7" i="19"/>
  <c r="B7" i="19"/>
  <c r="F6" i="19"/>
  <c r="C6" i="19"/>
  <c r="B6" i="19"/>
  <c r="F5" i="19"/>
  <c r="C5" i="19"/>
  <c r="B5" i="19"/>
  <c r="D5" i="19" s="1"/>
  <c r="E5" i="19" s="1"/>
  <c r="F4" i="19"/>
  <c r="C4" i="19"/>
  <c r="B4" i="19"/>
  <c r="F3" i="19"/>
  <c r="C3" i="19"/>
  <c r="B3" i="19"/>
  <c r="D3" i="19" s="1"/>
  <c r="E3" i="19" s="1"/>
  <c r="F2" i="19"/>
  <c r="C2" i="19"/>
  <c r="B2" i="19"/>
  <c r="X22" i="18"/>
  <c r="D19" i="18" s="1"/>
  <c r="G19" i="18"/>
  <c r="C19" i="18"/>
  <c r="B19" i="18"/>
  <c r="P19" i="18" s="1"/>
  <c r="Q19" i="18" s="1"/>
  <c r="G18" i="18"/>
  <c r="C18" i="18"/>
  <c r="B18" i="18"/>
  <c r="E18" i="18" s="1"/>
  <c r="F18" i="18" s="1"/>
  <c r="N17" i="18"/>
  <c r="O17" i="18" s="1"/>
  <c r="G17" i="18"/>
  <c r="C17" i="18"/>
  <c r="B17" i="18"/>
  <c r="L17" i="18" s="1"/>
  <c r="M17" i="18" s="1"/>
  <c r="G16" i="18"/>
  <c r="C16" i="18"/>
  <c r="B16" i="18"/>
  <c r="P16" i="18" s="1"/>
  <c r="Q16" i="18" s="1"/>
  <c r="H15" i="18"/>
  <c r="I15" i="18" s="1"/>
  <c r="G15" i="18"/>
  <c r="C15" i="18"/>
  <c r="B15" i="18"/>
  <c r="E15" i="18" s="1"/>
  <c r="F15" i="18" s="1"/>
  <c r="G14" i="18"/>
  <c r="C14" i="18"/>
  <c r="B14" i="18"/>
  <c r="N14" i="18" s="1"/>
  <c r="O14" i="18" s="1"/>
  <c r="G13" i="18"/>
  <c r="E13" i="18"/>
  <c r="F13" i="18" s="1"/>
  <c r="C13" i="18"/>
  <c r="B13" i="18"/>
  <c r="P13" i="18" s="1"/>
  <c r="Q13" i="18" s="1"/>
  <c r="X12" i="18"/>
  <c r="N16" i="18" s="1"/>
  <c r="O16" i="18" s="1"/>
  <c r="L12" i="18"/>
  <c r="M12" i="18" s="1"/>
  <c r="G12" i="18"/>
  <c r="C12" i="18"/>
  <c r="B12" i="18"/>
  <c r="J12" i="18" s="1"/>
  <c r="K12" i="18" s="1"/>
  <c r="G11" i="18"/>
  <c r="E11" i="18"/>
  <c r="F11" i="18" s="1"/>
  <c r="C11" i="18"/>
  <c r="B11" i="18"/>
  <c r="P11" i="18" s="1"/>
  <c r="Q11" i="18" s="1"/>
  <c r="H10" i="18"/>
  <c r="I10" i="18" s="1"/>
  <c r="G10" i="18"/>
  <c r="C10" i="18"/>
  <c r="B10" i="18"/>
  <c r="E10" i="18" s="1"/>
  <c r="F10" i="18" s="1"/>
  <c r="N9" i="18"/>
  <c r="O9" i="18" s="1"/>
  <c r="G9" i="18"/>
  <c r="C9" i="18"/>
  <c r="B9" i="18"/>
  <c r="L9" i="18" s="1"/>
  <c r="M9" i="18" s="1"/>
  <c r="H8" i="18"/>
  <c r="I8" i="18" s="1"/>
  <c r="G8" i="18"/>
  <c r="C8" i="18"/>
  <c r="B8" i="18"/>
  <c r="P8" i="18" s="1"/>
  <c r="Q8" i="18" s="1"/>
  <c r="X7" i="18"/>
  <c r="N7" i="18"/>
  <c r="O7" i="18" s="1"/>
  <c r="G7" i="18"/>
  <c r="D7" i="18"/>
  <c r="C7" i="18"/>
  <c r="B7" i="18"/>
  <c r="L7" i="18" s="1"/>
  <c r="M7" i="18" s="1"/>
  <c r="H6" i="18"/>
  <c r="I6" i="18" s="1"/>
  <c r="G6" i="18"/>
  <c r="C6" i="18"/>
  <c r="B6" i="18"/>
  <c r="E6" i="18" s="1"/>
  <c r="F6" i="18" s="1"/>
  <c r="X5" i="18"/>
  <c r="G5" i="18"/>
  <c r="D5" i="18"/>
  <c r="C5" i="18"/>
  <c r="B5" i="18"/>
  <c r="N5" i="18" s="1"/>
  <c r="O5" i="18" s="1"/>
  <c r="G4" i="18"/>
  <c r="C4" i="18"/>
  <c r="B4" i="18"/>
  <c r="E4" i="18" s="1"/>
  <c r="F4" i="18" s="1"/>
  <c r="J3" i="18"/>
  <c r="K3" i="18" s="1"/>
  <c r="G3" i="18"/>
  <c r="C3" i="18"/>
  <c r="B3" i="18"/>
  <c r="H3" i="18" s="1"/>
  <c r="I3" i="18" s="1"/>
  <c r="G2" i="18"/>
  <c r="C2" i="18"/>
  <c r="B2" i="18"/>
  <c r="L2" i="18" s="1"/>
  <c r="M2" i="18" s="1"/>
  <c r="D16" i="19" l="1"/>
  <c r="E16" i="19" s="1"/>
  <c r="D18" i="19"/>
  <c r="E18" i="19" s="1"/>
  <c r="N2" i="18"/>
  <c r="O2" i="18" s="1"/>
  <c r="P2" i="18"/>
  <c r="Q2" i="18" s="1"/>
  <c r="L3" i="18"/>
  <c r="M3" i="18" s="1"/>
  <c r="H4" i="18"/>
  <c r="I4" i="18" s="1"/>
  <c r="E5" i="18"/>
  <c r="F5" i="18" s="1"/>
  <c r="P5" i="18"/>
  <c r="Q5" i="18" s="1"/>
  <c r="J6" i="18"/>
  <c r="K6" i="18" s="1"/>
  <c r="E7" i="18"/>
  <c r="F7" i="18" s="1"/>
  <c r="P7" i="18"/>
  <c r="Q7" i="18" s="1"/>
  <c r="D9" i="18"/>
  <c r="P9" i="18"/>
  <c r="Q9" i="18" s="1"/>
  <c r="J10" i="18"/>
  <c r="K10" i="18" s="1"/>
  <c r="N12" i="18"/>
  <c r="O12" i="18" s="1"/>
  <c r="J15" i="18"/>
  <c r="K15" i="18" s="1"/>
  <c r="H18" i="18"/>
  <c r="I18" i="18" s="1"/>
  <c r="E19" i="18"/>
  <c r="F19" i="18" s="1"/>
  <c r="D7" i="19"/>
  <c r="E7" i="19" s="1"/>
  <c r="D2" i="18"/>
  <c r="N3" i="18"/>
  <c r="O3" i="18" s="1"/>
  <c r="J4" i="18"/>
  <c r="K4" i="18" s="1"/>
  <c r="L6" i="18"/>
  <c r="M6" i="18" s="1"/>
  <c r="J8" i="18"/>
  <c r="K8" i="18" s="1"/>
  <c r="E9" i="18"/>
  <c r="F9" i="18" s="1"/>
  <c r="L10" i="18"/>
  <c r="M10" i="18" s="1"/>
  <c r="P12" i="18"/>
  <c r="Q12" i="18" s="1"/>
  <c r="H13" i="18"/>
  <c r="I13" i="18" s="1"/>
  <c r="D14" i="18"/>
  <c r="P14" i="18"/>
  <c r="Q14" i="18" s="1"/>
  <c r="L15" i="18"/>
  <c r="M15" i="18" s="1"/>
  <c r="H16" i="18"/>
  <c r="I16" i="18" s="1"/>
  <c r="D17" i="18"/>
  <c r="P17" i="18"/>
  <c r="Q17" i="18" s="1"/>
  <c r="J18" i="18"/>
  <c r="K18" i="18" s="1"/>
  <c r="P3" i="18"/>
  <c r="Q3" i="18" s="1"/>
  <c r="H11" i="18"/>
  <c r="I11" i="18" s="1"/>
  <c r="D2" i="19"/>
  <c r="E2" i="19" s="1"/>
  <c r="P15" i="18"/>
  <c r="Q15" i="18" s="1"/>
  <c r="J16" i="18"/>
  <c r="K16" i="18" s="1"/>
  <c r="N18" i="18"/>
  <c r="O18" i="18" s="1"/>
  <c r="J19" i="18"/>
  <c r="K19" i="18" s="1"/>
  <c r="D6" i="19"/>
  <c r="E6" i="19" s="1"/>
  <c r="D13" i="19"/>
  <c r="E13" i="19" s="1"/>
  <c r="D15" i="19"/>
  <c r="E15" i="19" s="1"/>
  <c r="H2" i="18"/>
  <c r="I2" i="18" s="1"/>
  <c r="E3" i="18"/>
  <c r="F3" i="18" s="1"/>
  <c r="P4" i="18"/>
  <c r="Q4" i="18" s="1"/>
  <c r="J5" i="18"/>
  <c r="K5" i="18" s="1"/>
  <c r="D6" i="18"/>
  <c r="J7" i="18"/>
  <c r="K7" i="18" s="1"/>
  <c r="D8" i="18"/>
  <c r="N8" i="18"/>
  <c r="O8" i="18" s="1"/>
  <c r="D10" i="18"/>
  <c r="L11" i="18"/>
  <c r="M11" i="18" s="1"/>
  <c r="L13" i="18"/>
  <c r="M13" i="18" s="1"/>
  <c r="H14" i="18"/>
  <c r="I14" i="18" s="1"/>
  <c r="D15" i="18"/>
  <c r="L16" i="18"/>
  <c r="M16" i="18" s="1"/>
  <c r="H17" i="18"/>
  <c r="I17" i="18" s="1"/>
  <c r="P18" i="18"/>
  <c r="Q18" i="18" s="1"/>
  <c r="L19" i="18"/>
  <c r="M19" i="18" s="1"/>
  <c r="E2" i="18"/>
  <c r="F2" i="18" s="1"/>
  <c r="L4" i="18"/>
  <c r="M4" i="18" s="1"/>
  <c r="H7" i="18"/>
  <c r="I7" i="18" s="1"/>
  <c r="N10" i="18"/>
  <c r="O10" i="18" s="1"/>
  <c r="J13" i="18"/>
  <c r="K13" i="18" s="1"/>
  <c r="L18" i="18"/>
  <c r="M18" i="18" s="1"/>
  <c r="D3" i="18"/>
  <c r="H5" i="18"/>
  <c r="I5" i="18" s="1"/>
  <c r="P10" i="18"/>
  <c r="Q10" i="18" s="1"/>
  <c r="E12" i="18"/>
  <c r="F12" i="18" s="1"/>
  <c r="J2" i="18"/>
  <c r="K2" i="18" s="1"/>
  <c r="E8" i="18"/>
  <c r="F8" i="18" s="1"/>
  <c r="J9" i="18"/>
  <c r="K9" i="18" s="1"/>
  <c r="N11" i="18"/>
  <c r="O11" i="18" s="1"/>
  <c r="H12" i="18"/>
  <c r="I12" i="18" s="1"/>
  <c r="D18" i="18"/>
  <c r="N6" i="18"/>
  <c r="O6" i="18" s="1"/>
  <c r="D12" i="18"/>
  <c r="E14" i="18"/>
  <c r="F14" i="18" s="1"/>
  <c r="N15" i="18"/>
  <c r="O15" i="18" s="1"/>
  <c r="E17" i="18"/>
  <c r="F17" i="18" s="1"/>
  <c r="H19" i="18"/>
  <c r="I19" i="18" s="1"/>
  <c r="D4" i="19"/>
  <c r="E4" i="19" s="1"/>
  <c r="N4" i="18"/>
  <c r="O4" i="18" s="1"/>
  <c r="P6" i="18"/>
  <c r="Q6" i="18" s="1"/>
  <c r="L8" i="18"/>
  <c r="M8" i="18" s="1"/>
  <c r="H9" i="18"/>
  <c r="I9" i="18" s="1"/>
  <c r="J11" i="18"/>
  <c r="K11" i="18" s="1"/>
  <c r="D4" i="18"/>
  <c r="L5" i="18"/>
  <c r="M5" i="18" s="1"/>
  <c r="N13" i="18"/>
  <c r="O13" i="18" s="1"/>
  <c r="J14" i="18"/>
  <c r="K14" i="18" s="1"/>
  <c r="J17" i="18"/>
  <c r="K17" i="18" s="1"/>
  <c r="N19" i="18"/>
  <c r="O19" i="18" s="1"/>
  <c r="D11" i="18"/>
  <c r="D13" i="18"/>
  <c r="L14" i="18"/>
  <c r="M14" i="18" s="1"/>
  <c r="D16" i="18"/>
  <c r="E16" i="18"/>
  <c r="F16" i="18" s="1"/>
  <c r="C121" i="17"/>
  <c r="C120" i="17"/>
  <c r="C119" i="17"/>
  <c r="C118" i="17"/>
  <c r="C117" i="17"/>
  <c r="C116" i="17"/>
  <c r="C115" i="17"/>
  <c r="C114" i="17"/>
  <c r="C113" i="17"/>
  <c r="C112" i="17"/>
  <c r="C111" i="17"/>
  <c r="C110" i="17"/>
  <c r="C109" i="17"/>
  <c r="C108" i="17"/>
  <c r="C107" i="17"/>
  <c r="C101" i="17"/>
  <c r="C100" i="17"/>
  <c r="C99" i="17"/>
  <c r="C98" i="17"/>
  <c r="C97" i="17"/>
  <c r="C96" i="17"/>
  <c r="C95" i="17"/>
  <c r="C94" i="17"/>
  <c r="C93" i="17"/>
  <c r="C92" i="17"/>
  <c r="C91" i="17"/>
  <c r="C90" i="17"/>
  <c r="C89" i="17"/>
  <c r="C88" i="17"/>
  <c r="C87" i="17"/>
  <c r="C82" i="17"/>
  <c r="C81" i="17"/>
  <c r="C80" i="17"/>
  <c r="C79" i="17"/>
  <c r="C78" i="17"/>
  <c r="C77" i="17"/>
  <c r="C76" i="17"/>
  <c r="C75" i="17"/>
  <c r="C74" i="17"/>
  <c r="C73" i="17"/>
  <c r="C72" i="17"/>
  <c r="C71" i="17"/>
  <c r="C70" i="17"/>
  <c r="C69" i="17"/>
  <c r="C68" i="17"/>
  <c r="C63" i="17"/>
  <c r="C62" i="17"/>
  <c r="C61" i="17"/>
  <c r="C60" i="17"/>
  <c r="C59" i="17"/>
  <c r="C58" i="17"/>
  <c r="C57" i="17"/>
  <c r="C56" i="17"/>
  <c r="C55" i="17"/>
  <c r="C54" i="17"/>
  <c r="C53" i="17"/>
  <c r="C52" i="17"/>
  <c r="C51" i="17"/>
  <c r="C50" i="17"/>
  <c r="C49" i="17"/>
  <c r="C31" i="17"/>
  <c r="C32" i="17"/>
  <c r="C33" i="17"/>
  <c r="C34" i="17"/>
  <c r="C35" i="17"/>
  <c r="C36" i="17"/>
  <c r="C37" i="17"/>
  <c r="C38" i="17"/>
  <c r="C39" i="17"/>
  <c r="C40" i="17"/>
  <c r="C41" i="17"/>
  <c r="C42" i="17"/>
  <c r="C43" i="17"/>
  <c r="C44" i="17"/>
  <c r="C30" i="17"/>
  <c r="C28" i="11"/>
  <c r="B24" i="17" l="1"/>
  <c r="B27" i="17"/>
  <c r="D27" i="17" s="1"/>
  <c r="B25" i="17"/>
  <c r="D25" i="17" s="1"/>
  <c r="B26" i="17"/>
  <c r="D26" i="17" s="1"/>
  <c r="I118" i="17"/>
  <c r="I117" i="17"/>
  <c r="I108" i="17"/>
  <c r="I107" i="17"/>
  <c r="I90" i="17"/>
  <c r="I89" i="17"/>
  <c r="I80" i="17"/>
  <c r="I76" i="17"/>
  <c r="I63" i="17"/>
  <c r="I62" i="17"/>
  <c r="I61" i="17"/>
  <c r="I59" i="17"/>
  <c r="I58" i="17"/>
  <c r="I53" i="17"/>
  <c r="I51" i="17"/>
  <c r="I50" i="17"/>
  <c r="I49" i="17"/>
  <c r="C140" i="17"/>
  <c r="C139" i="17"/>
  <c r="C138" i="17"/>
  <c r="C137" i="17"/>
  <c r="C136" i="17"/>
  <c r="C135" i="17"/>
  <c r="C134" i="17"/>
  <c r="C133" i="17"/>
  <c r="C132" i="17"/>
  <c r="C131" i="17"/>
  <c r="C130" i="17"/>
  <c r="C129" i="17"/>
  <c r="C128" i="17"/>
  <c r="C127" i="17"/>
  <c r="C126" i="17"/>
  <c r="I35" i="17"/>
  <c r="I37" i="17"/>
  <c r="I38" i="17"/>
  <c r="I39" i="17"/>
  <c r="I41" i="17"/>
  <c r="I42" i="17"/>
  <c r="G140" i="17"/>
  <c r="A140" i="17"/>
  <c r="G139" i="17"/>
  <c r="A139" i="17"/>
  <c r="G138" i="17"/>
  <c r="A138" i="17"/>
  <c r="G137" i="17"/>
  <c r="A137" i="17"/>
  <c r="G136" i="17"/>
  <c r="A136" i="17"/>
  <c r="G135" i="17"/>
  <c r="A135" i="17"/>
  <c r="G134" i="17"/>
  <c r="A134" i="17"/>
  <c r="G133" i="17"/>
  <c r="A133" i="17"/>
  <c r="G132" i="17"/>
  <c r="A132" i="17"/>
  <c r="G131" i="17"/>
  <c r="A131" i="17"/>
  <c r="G130" i="17"/>
  <c r="A130" i="17"/>
  <c r="G129" i="17"/>
  <c r="A129" i="17"/>
  <c r="G128" i="17"/>
  <c r="A128" i="17"/>
  <c r="G127" i="17"/>
  <c r="A127" i="17"/>
  <c r="G126" i="17"/>
  <c r="A126" i="17"/>
  <c r="G121" i="17"/>
  <c r="A121" i="17"/>
  <c r="G120" i="17"/>
  <c r="A120" i="17"/>
  <c r="G119" i="17"/>
  <c r="A119" i="17"/>
  <c r="G118" i="17"/>
  <c r="A118" i="17"/>
  <c r="G117" i="17"/>
  <c r="A117" i="17"/>
  <c r="G116" i="17"/>
  <c r="A116" i="17"/>
  <c r="G115" i="17"/>
  <c r="A115" i="17"/>
  <c r="G114" i="17"/>
  <c r="A114" i="17"/>
  <c r="G113" i="17"/>
  <c r="A113" i="17"/>
  <c r="G112" i="17"/>
  <c r="A112" i="17"/>
  <c r="G111" i="17"/>
  <c r="A111" i="17"/>
  <c r="G110" i="17"/>
  <c r="A110" i="17"/>
  <c r="G109" i="17"/>
  <c r="A109" i="17"/>
  <c r="G108" i="17"/>
  <c r="A108" i="17"/>
  <c r="G107" i="17"/>
  <c r="A107" i="17"/>
  <c r="G101" i="17"/>
  <c r="A101" i="17"/>
  <c r="G100" i="17"/>
  <c r="A100" i="17"/>
  <c r="G99" i="17"/>
  <c r="A99" i="17"/>
  <c r="G98" i="17"/>
  <c r="A98" i="17"/>
  <c r="G97" i="17"/>
  <c r="A97" i="17"/>
  <c r="G96" i="17"/>
  <c r="A96" i="17"/>
  <c r="G95" i="17"/>
  <c r="A95" i="17"/>
  <c r="G94" i="17"/>
  <c r="A94" i="17"/>
  <c r="G93" i="17"/>
  <c r="A93" i="17"/>
  <c r="G92" i="17"/>
  <c r="A92" i="17"/>
  <c r="G91" i="17"/>
  <c r="A91" i="17"/>
  <c r="G90" i="17"/>
  <c r="A90" i="17"/>
  <c r="G89" i="17"/>
  <c r="A89" i="17"/>
  <c r="G88" i="17"/>
  <c r="A88" i="17"/>
  <c r="G87" i="17"/>
  <c r="A87" i="17"/>
  <c r="G82" i="17"/>
  <c r="A82" i="17"/>
  <c r="G81" i="17"/>
  <c r="A81" i="17"/>
  <c r="G80" i="17"/>
  <c r="A80" i="17"/>
  <c r="G79" i="17"/>
  <c r="A79" i="17"/>
  <c r="G78" i="17"/>
  <c r="A78" i="17"/>
  <c r="G77" i="17"/>
  <c r="A77" i="17"/>
  <c r="G76" i="17"/>
  <c r="A76" i="17"/>
  <c r="G75" i="17"/>
  <c r="A75" i="17"/>
  <c r="G74" i="17"/>
  <c r="A74" i="17"/>
  <c r="G73" i="17"/>
  <c r="A73" i="17"/>
  <c r="G72" i="17"/>
  <c r="A72" i="17"/>
  <c r="G71" i="17"/>
  <c r="A71" i="17"/>
  <c r="G70" i="17"/>
  <c r="A70" i="17"/>
  <c r="G69" i="17"/>
  <c r="A69" i="17"/>
  <c r="G68" i="17"/>
  <c r="A68" i="17"/>
  <c r="G63" i="17"/>
  <c r="A63" i="17"/>
  <c r="G62" i="17"/>
  <c r="A62" i="17"/>
  <c r="G61" i="17"/>
  <c r="A61" i="17"/>
  <c r="G60" i="17"/>
  <c r="A60" i="17"/>
  <c r="G59" i="17"/>
  <c r="A59" i="17"/>
  <c r="G58" i="17"/>
  <c r="A58" i="17"/>
  <c r="G57" i="17"/>
  <c r="A57" i="17"/>
  <c r="G56" i="17"/>
  <c r="A56" i="17"/>
  <c r="G55" i="17"/>
  <c r="A55" i="17"/>
  <c r="G54" i="17"/>
  <c r="A54" i="17"/>
  <c r="G53" i="17"/>
  <c r="A53" i="17"/>
  <c r="G52" i="17"/>
  <c r="A52" i="17"/>
  <c r="G51" i="17"/>
  <c r="A51" i="17"/>
  <c r="G50" i="17"/>
  <c r="A50" i="17"/>
  <c r="G49" i="17"/>
  <c r="A49" i="17"/>
  <c r="G44" i="17"/>
  <c r="A44" i="17"/>
  <c r="G43" i="17"/>
  <c r="A43" i="17"/>
  <c r="G42" i="17"/>
  <c r="A42" i="17"/>
  <c r="G41" i="17"/>
  <c r="A41" i="17"/>
  <c r="G40" i="17"/>
  <c r="A40" i="17"/>
  <c r="G39" i="17"/>
  <c r="A39" i="17"/>
  <c r="AI38" i="17"/>
  <c r="AG38" i="17" s="1"/>
  <c r="AH38" i="17"/>
  <c r="G38" i="17"/>
  <c r="A38" i="17"/>
  <c r="AI37" i="17"/>
  <c r="AH37" i="17"/>
  <c r="AG37" i="17"/>
  <c r="G37" i="17"/>
  <c r="A37" i="17"/>
  <c r="AI36" i="17"/>
  <c r="AG36" i="17" s="1"/>
  <c r="AH36" i="17"/>
  <c r="G36" i="17"/>
  <c r="A36" i="17"/>
  <c r="AI35" i="17"/>
  <c r="AG35" i="17" s="1"/>
  <c r="AH35" i="17"/>
  <c r="G35" i="17"/>
  <c r="A35" i="17"/>
  <c r="AI34" i="17"/>
  <c r="AG34" i="17" s="1"/>
  <c r="AH34" i="17"/>
  <c r="G34" i="17"/>
  <c r="A34" i="17"/>
  <c r="AI33" i="17"/>
  <c r="AG33" i="17" s="1"/>
  <c r="AH33" i="17"/>
  <c r="G33" i="17"/>
  <c r="A33" i="17"/>
  <c r="AI32" i="17"/>
  <c r="AG32" i="17" s="1"/>
  <c r="F97" i="17" s="1"/>
  <c r="AH32" i="17"/>
  <c r="G32" i="17"/>
  <c r="A32" i="17"/>
  <c r="AI31" i="17"/>
  <c r="AG31" i="17" s="1"/>
  <c r="F116" i="17" s="1"/>
  <c r="AH31" i="17"/>
  <c r="G31" i="17"/>
  <c r="A31" i="17"/>
  <c r="AI30" i="17"/>
  <c r="AG30" i="17" s="1"/>
  <c r="AH30" i="17"/>
  <c r="G30" i="17"/>
  <c r="A30" i="17"/>
  <c r="AI29" i="17"/>
  <c r="AG29" i="17" s="1"/>
  <c r="AH29" i="17"/>
  <c r="AI28" i="17"/>
  <c r="AG28" i="17" s="1"/>
  <c r="AH28" i="17"/>
  <c r="AI27" i="17"/>
  <c r="AG27" i="17" s="1"/>
  <c r="F92" i="17" s="1"/>
  <c r="AH27" i="17"/>
  <c r="AI24" i="17"/>
  <c r="AG24" i="17" s="1"/>
  <c r="AH24" i="17"/>
  <c r="AI23" i="17"/>
  <c r="AG23" i="17" s="1"/>
  <c r="F71" i="17" s="1"/>
  <c r="AH23" i="17"/>
  <c r="AI22" i="17"/>
  <c r="AG22" i="17" s="1"/>
  <c r="AH22" i="17"/>
  <c r="B21" i="17"/>
  <c r="AI20" i="17"/>
  <c r="AG20" i="17" s="1"/>
  <c r="AH20" i="17"/>
  <c r="B20" i="17"/>
  <c r="B19" i="17"/>
  <c r="B18" i="17"/>
  <c r="H63" i="17" s="1"/>
  <c r="B17" i="17"/>
  <c r="H81" i="17" s="1"/>
  <c r="B16" i="17"/>
  <c r="H119" i="17" s="1"/>
  <c r="AG15" i="17"/>
  <c r="B15" i="17"/>
  <c r="H79" i="17" s="1"/>
  <c r="AG14" i="17"/>
  <c r="AE14" i="17"/>
  <c r="AH14" i="17" s="1"/>
  <c r="B14" i="17"/>
  <c r="H97" i="17" s="1"/>
  <c r="AH13" i="17"/>
  <c r="AG13" i="17"/>
  <c r="B13" i="17"/>
  <c r="H135" i="17" s="1"/>
  <c r="AH12" i="17"/>
  <c r="AG12" i="17"/>
  <c r="F87" i="17" s="1"/>
  <c r="B12" i="17"/>
  <c r="H95" i="17" s="1"/>
  <c r="B11" i="17"/>
  <c r="H114" i="17" s="1"/>
  <c r="B10" i="17"/>
  <c r="H74" i="17" s="1"/>
  <c r="B9" i="17"/>
  <c r="H73" i="17" s="1"/>
  <c r="B8" i="17"/>
  <c r="H130" i="17" s="1"/>
  <c r="B7" i="17"/>
  <c r="H90" i="17" s="1"/>
  <c r="B6" i="17"/>
  <c r="H51" i="17" s="1"/>
  <c r="B5" i="17"/>
  <c r="H69" i="17" s="1"/>
  <c r="B4" i="17"/>
  <c r="H126" i="17" s="1"/>
  <c r="F99" i="17" l="1"/>
  <c r="F42" i="17"/>
  <c r="I131" i="17"/>
  <c r="D24" i="17"/>
  <c r="I36" i="17"/>
  <c r="I52" i="17"/>
  <c r="I68" i="17"/>
  <c r="I91" i="17"/>
  <c r="I119" i="17"/>
  <c r="I71" i="17"/>
  <c r="I92" i="17"/>
  <c r="I120" i="17"/>
  <c r="I34" i="17"/>
  <c r="I54" i="17"/>
  <c r="I72" i="17"/>
  <c r="I96" i="17"/>
  <c r="I132" i="17"/>
  <c r="I30" i="17"/>
  <c r="I33" i="17"/>
  <c r="I55" i="17"/>
  <c r="I73" i="17"/>
  <c r="I99" i="17"/>
  <c r="I133" i="17"/>
  <c r="I44" i="17"/>
  <c r="I32" i="17"/>
  <c r="I56" i="17"/>
  <c r="I74" i="17"/>
  <c r="I100" i="17"/>
  <c r="I134" i="17"/>
  <c r="I43" i="17"/>
  <c r="I31" i="17"/>
  <c r="I57" i="17"/>
  <c r="I75" i="17"/>
  <c r="I101" i="17"/>
  <c r="I136" i="17"/>
  <c r="I40" i="17"/>
  <c r="I60" i="17"/>
  <c r="I87" i="17"/>
  <c r="I109" i="17"/>
  <c r="I88" i="17"/>
  <c r="I116" i="17"/>
  <c r="I135" i="17"/>
  <c r="I121" i="17"/>
  <c r="I137" i="17"/>
  <c r="I77" i="17"/>
  <c r="I93" i="17"/>
  <c r="I110" i="17"/>
  <c r="I126" i="17"/>
  <c r="I138" i="17"/>
  <c r="I78" i="17"/>
  <c r="I94" i="17"/>
  <c r="I111" i="17"/>
  <c r="I127" i="17"/>
  <c r="I139" i="17"/>
  <c r="I79" i="17"/>
  <c r="I95" i="17"/>
  <c r="I112" i="17"/>
  <c r="I128" i="17"/>
  <c r="I140" i="17"/>
  <c r="I113" i="17"/>
  <c r="I129" i="17"/>
  <c r="I69" i="17"/>
  <c r="I81" i="17"/>
  <c r="I97" i="17"/>
  <c r="K97" i="17" s="1"/>
  <c r="L97" i="17" s="1"/>
  <c r="I114" i="17"/>
  <c r="I130" i="17"/>
  <c r="I70" i="17"/>
  <c r="I82" i="17"/>
  <c r="I98" i="17"/>
  <c r="I115" i="17"/>
  <c r="H115" i="17"/>
  <c r="H77" i="17"/>
  <c r="H72" i="17"/>
  <c r="F68" i="17"/>
  <c r="F109" i="17"/>
  <c r="F128" i="17"/>
  <c r="F32" i="17"/>
  <c r="F89" i="17"/>
  <c r="F51" i="17"/>
  <c r="K51" i="17" s="1"/>
  <c r="L51" i="17" s="1"/>
  <c r="F81" i="17"/>
  <c r="F100" i="17"/>
  <c r="F114" i="17"/>
  <c r="F133" i="17"/>
  <c r="F94" i="17"/>
  <c r="F56" i="17"/>
  <c r="F69" i="17"/>
  <c r="F88" i="17"/>
  <c r="F50" i="17"/>
  <c r="H35" i="17"/>
  <c r="H54" i="17"/>
  <c r="H92" i="17"/>
  <c r="K92" i="17" s="1"/>
  <c r="L92" i="17" s="1"/>
  <c r="H111" i="17"/>
  <c r="F107" i="17"/>
  <c r="H116" i="17"/>
  <c r="H121" i="17"/>
  <c r="H33" i="17"/>
  <c r="H98" i="17"/>
  <c r="H112" i="17"/>
  <c r="H131" i="17"/>
  <c r="H61" i="17"/>
  <c r="H70" i="17"/>
  <c r="H99" i="17"/>
  <c r="K99" i="17" s="1"/>
  <c r="L99" i="17" s="1"/>
  <c r="AE15" i="17"/>
  <c r="AE16" i="17" s="1"/>
  <c r="AI16" i="17" s="1"/>
  <c r="AG16" i="17" s="1"/>
  <c r="H36" i="17"/>
  <c r="H71" i="17"/>
  <c r="K71" i="17" s="1"/>
  <c r="L71" i="17" s="1"/>
  <c r="H76" i="17"/>
  <c r="F119" i="17"/>
  <c r="K119" i="17" s="1"/>
  <c r="L119" i="17" s="1"/>
  <c r="H39" i="17"/>
  <c r="H44" i="17"/>
  <c r="H82" i="17"/>
  <c r="H100" i="17"/>
  <c r="H110" i="17"/>
  <c r="F137" i="17"/>
  <c r="F60" i="17"/>
  <c r="F79" i="17"/>
  <c r="F41" i="17"/>
  <c r="F98" i="17"/>
  <c r="F118" i="17"/>
  <c r="K69" i="17"/>
  <c r="L69" i="17" s="1"/>
  <c r="F130" i="17"/>
  <c r="F34" i="17"/>
  <c r="F53" i="17"/>
  <c r="F72" i="17"/>
  <c r="F91" i="17"/>
  <c r="F111" i="17"/>
  <c r="F132" i="17"/>
  <c r="F55" i="17"/>
  <c r="F74" i="17"/>
  <c r="K74" i="17" s="1"/>
  <c r="L74" i="17" s="1"/>
  <c r="F93" i="17"/>
  <c r="F36" i="17"/>
  <c r="F113" i="17"/>
  <c r="F95" i="17"/>
  <c r="F76" i="17"/>
  <c r="F57" i="17"/>
  <c r="F38" i="17"/>
  <c r="F115" i="17"/>
  <c r="F134" i="17"/>
  <c r="F121" i="17"/>
  <c r="F44" i="17"/>
  <c r="F140" i="17"/>
  <c r="F63" i="17"/>
  <c r="K63" i="17" s="1"/>
  <c r="L63" i="17" s="1"/>
  <c r="F82" i="17"/>
  <c r="K82" i="17" s="1"/>
  <c r="L82" i="17" s="1"/>
  <c r="F101" i="17"/>
  <c r="H109" i="17"/>
  <c r="F127" i="17"/>
  <c r="H137" i="17"/>
  <c r="K137" i="17" s="1"/>
  <c r="L137" i="17" s="1"/>
  <c r="F139" i="17"/>
  <c r="H132" i="17"/>
  <c r="H139" i="17"/>
  <c r="H60" i="17"/>
  <c r="F73" i="17"/>
  <c r="K73" i="17" s="1"/>
  <c r="L73" i="17" s="1"/>
  <c r="H50" i="17"/>
  <c r="F52" i="17"/>
  <c r="H62" i="17"/>
  <c r="F80" i="17"/>
  <c r="F96" i="17"/>
  <c r="H127" i="17"/>
  <c r="F129" i="17"/>
  <c r="F31" i="17"/>
  <c r="H32" i="17"/>
  <c r="K32" i="17" s="1"/>
  <c r="L32" i="17" s="1"/>
  <c r="F37" i="17"/>
  <c r="H38" i="17"/>
  <c r="H41" i="17"/>
  <c r="K41" i="17" s="1"/>
  <c r="L41" i="17" s="1"/>
  <c r="F43" i="17"/>
  <c r="H57" i="17"/>
  <c r="F59" i="17"/>
  <c r="F75" i="17"/>
  <c r="H89" i="17"/>
  <c r="K89" i="17" s="1"/>
  <c r="L89" i="17" s="1"/>
  <c r="H101" i="17"/>
  <c r="F108" i="17"/>
  <c r="H118" i="17"/>
  <c r="F120" i="17"/>
  <c r="H134" i="17"/>
  <c r="F136" i="17"/>
  <c r="H30" i="17"/>
  <c r="K30" i="17" s="1"/>
  <c r="L30" i="17" s="1"/>
  <c r="H55" i="17"/>
  <c r="H87" i="17"/>
  <c r="K87" i="17" s="1"/>
  <c r="L87" i="17" s="1"/>
  <c r="H78" i="17"/>
  <c r="H94" i="17"/>
  <c r="H52" i="17"/>
  <c r="F54" i="17"/>
  <c r="K54" i="17" s="1"/>
  <c r="L54" i="17" s="1"/>
  <c r="H68" i="17"/>
  <c r="F70" i="17"/>
  <c r="K70" i="17" s="1"/>
  <c r="L70" i="17" s="1"/>
  <c r="H80" i="17"/>
  <c r="H96" i="17"/>
  <c r="H113" i="17"/>
  <c r="H129" i="17"/>
  <c r="F131" i="17"/>
  <c r="K131" i="17" s="1"/>
  <c r="L131" i="17" s="1"/>
  <c r="F35" i="17"/>
  <c r="K35" i="17" s="1"/>
  <c r="L35" i="17" s="1"/>
  <c r="H49" i="17"/>
  <c r="F62" i="17"/>
  <c r="F78" i="17"/>
  <c r="H31" i="17"/>
  <c r="H37" i="17"/>
  <c r="H43" i="17"/>
  <c r="F49" i="17"/>
  <c r="H59" i="17"/>
  <c r="F61" i="17"/>
  <c r="K61" i="17" s="1"/>
  <c r="L61" i="17" s="1"/>
  <c r="H75" i="17"/>
  <c r="F77" i="17"/>
  <c r="H91" i="17"/>
  <c r="H108" i="17"/>
  <c r="F110" i="17"/>
  <c r="H120" i="17"/>
  <c r="F126" i="17"/>
  <c r="H136" i="17"/>
  <c r="F138" i="17"/>
  <c r="F117" i="17"/>
  <c r="H138" i="17"/>
  <c r="F58" i="17"/>
  <c r="H133" i="17"/>
  <c r="K133" i="17" s="1"/>
  <c r="L133" i="17" s="1"/>
  <c r="F135" i="17"/>
  <c r="K135" i="17" s="1"/>
  <c r="L135" i="17" s="1"/>
  <c r="H140" i="17"/>
  <c r="H93" i="17"/>
  <c r="F112" i="17"/>
  <c r="K112" i="17" s="1"/>
  <c r="L112" i="17" s="1"/>
  <c r="H40" i="17"/>
  <c r="H88" i="17"/>
  <c r="H128" i="17"/>
  <c r="K128" i="17" s="1"/>
  <c r="L128" i="17" s="1"/>
  <c r="H42" i="17"/>
  <c r="K42" i="17" s="1"/>
  <c r="L42" i="17" s="1"/>
  <c r="H58" i="17"/>
  <c r="H107" i="17"/>
  <c r="F40" i="17"/>
  <c r="H56" i="17"/>
  <c r="F90" i="17"/>
  <c r="K90" i="17" s="1"/>
  <c r="L90" i="17" s="1"/>
  <c r="H117" i="17"/>
  <c r="F33" i="17"/>
  <c r="H34" i="17"/>
  <c r="F39" i="17"/>
  <c r="K39" i="17" s="1"/>
  <c r="L39" i="17" s="1"/>
  <c r="H53" i="17"/>
  <c r="C138" i="11"/>
  <c r="C137" i="11"/>
  <c r="C136" i="11"/>
  <c r="C135" i="11"/>
  <c r="C134" i="11"/>
  <c r="C133" i="11"/>
  <c r="C132" i="11"/>
  <c r="C131" i="11"/>
  <c r="C130" i="11"/>
  <c r="C129" i="11"/>
  <c r="C128" i="11"/>
  <c r="C127" i="11"/>
  <c r="C126" i="11"/>
  <c r="C125" i="11"/>
  <c r="C124" i="11"/>
  <c r="C119" i="11"/>
  <c r="C118" i="11"/>
  <c r="C117" i="11"/>
  <c r="C116" i="11"/>
  <c r="C115" i="11"/>
  <c r="C114" i="11"/>
  <c r="C113" i="11"/>
  <c r="C112" i="11"/>
  <c r="C111" i="11"/>
  <c r="C110" i="11"/>
  <c r="C109" i="11"/>
  <c r="C108" i="11"/>
  <c r="C107" i="11"/>
  <c r="C106" i="11"/>
  <c r="C105" i="11"/>
  <c r="C99" i="11"/>
  <c r="C98" i="11"/>
  <c r="C97" i="11"/>
  <c r="C96" i="11"/>
  <c r="C95" i="11"/>
  <c r="C94" i="11"/>
  <c r="C93" i="11"/>
  <c r="C92" i="11"/>
  <c r="C91" i="11"/>
  <c r="C90" i="11"/>
  <c r="C89" i="11"/>
  <c r="C88" i="11"/>
  <c r="C87" i="11"/>
  <c r="C86" i="11"/>
  <c r="C85" i="11"/>
  <c r="C80" i="11"/>
  <c r="C79" i="11"/>
  <c r="C78" i="11"/>
  <c r="C77" i="11"/>
  <c r="C76" i="11"/>
  <c r="C75" i="11"/>
  <c r="C74" i="11"/>
  <c r="C73" i="11"/>
  <c r="C72" i="11"/>
  <c r="C71" i="11"/>
  <c r="C70" i="11"/>
  <c r="C69" i="11"/>
  <c r="C68" i="11"/>
  <c r="C67" i="11"/>
  <c r="C66" i="11"/>
  <c r="C61" i="11"/>
  <c r="C60" i="11"/>
  <c r="C59" i="11"/>
  <c r="C58" i="11"/>
  <c r="C57" i="11"/>
  <c r="C56" i="11"/>
  <c r="C55" i="11"/>
  <c r="C54" i="11"/>
  <c r="C53" i="11"/>
  <c r="C52" i="11"/>
  <c r="C51" i="11"/>
  <c r="C50" i="11"/>
  <c r="C49" i="11"/>
  <c r="C48" i="11"/>
  <c r="C47" i="11"/>
  <c r="C42" i="11"/>
  <c r="C41" i="11"/>
  <c r="C40" i="11"/>
  <c r="C39" i="11"/>
  <c r="C38" i="11"/>
  <c r="C37" i="11"/>
  <c r="C36" i="11"/>
  <c r="C35" i="11"/>
  <c r="C34" i="11"/>
  <c r="C33" i="11"/>
  <c r="C32" i="11"/>
  <c r="C31" i="11"/>
  <c r="C30" i="11"/>
  <c r="C29" i="11"/>
  <c r="K108" i="17" l="1"/>
  <c r="L108" i="17" s="1"/>
  <c r="K44" i="17"/>
  <c r="L44" i="17" s="1"/>
  <c r="K72" i="17"/>
  <c r="L72" i="17" s="1"/>
  <c r="K79" i="17"/>
  <c r="L79" i="17" s="1"/>
  <c r="K88" i="17"/>
  <c r="L88" i="17" s="1"/>
  <c r="K77" i="17"/>
  <c r="L77" i="17" s="1"/>
  <c r="K78" i="17"/>
  <c r="L78" i="17" s="1"/>
  <c r="K50" i="17"/>
  <c r="L50" i="17" s="1"/>
  <c r="K109" i="17"/>
  <c r="L109" i="17" s="1"/>
  <c r="K115" i="17"/>
  <c r="L115" i="17" s="1"/>
  <c r="K68" i="17"/>
  <c r="L68" i="17" s="1"/>
  <c r="AH15" i="17"/>
  <c r="K38" i="17"/>
  <c r="L38" i="17" s="1"/>
  <c r="K126" i="17"/>
  <c r="L126" i="17" s="1"/>
  <c r="K129" i="17"/>
  <c r="L129" i="17" s="1"/>
  <c r="K57" i="17"/>
  <c r="L57" i="17" s="1"/>
  <c r="K110" i="17"/>
  <c r="L110" i="17" s="1"/>
  <c r="K95" i="17"/>
  <c r="L95" i="17" s="1"/>
  <c r="K130" i="17"/>
  <c r="L130" i="17" s="1"/>
  <c r="K98" i="17"/>
  <c r="L98" i="17" s="1"/>
  <c r="K116" i="17"/>
  <c r="L116" i="17" s="1"/>
  <c r="K100" i="17"/>
  <c r="L100" i="17" s="1"/>
  <c r="K114" i="17"/>
  <c r="L114" i="17" s="1"/>
  <c r="K81" i="17"/>
  <c r="L81" i="17" s="1"/>
  <c r="AE17" i="17"/>
  <c r="K113" i="17"/>
  <c r="L113" i="17" s="1"/>
  <c r="K36" i="17"/>
  <c r="L36" i="17" s="1"/>
  <c r="K140" i="17"/>
  <c r="L140" i="17" s="1"/>
  <c r="K40" i="17"/>
  <c r="L40" i="17" s="1"/>
  <c r="K107" i="17"/>
  <c r="L107" i="17" s="1"/>
  <c r="K96" i="17"/>
  <c r="L96" i="17" s="1"/>
  <c r="K58" i="17"/>
  <c r="L58" i="17" s="1"/>
  <c r="K117" i="17"/>
  <c r="L117" i="17" s="1"/>
  <c r="K49" i="17"/>
  <c r="L49" i="17" s="1"/>
  <c r="K80" i="17"/>
  <c r="L80" i="17" s="1"/>
  <c r="K120" i="17"/>
  <c r="L120" i="17" s="1"/>
  <c r="K76" i="17"/>
  <c r="L76" i="17" s="1"/>
  <c r="K138" i="17"/>
  <c r="L138" i="17" s="1"/>
  <c r="AH16" i="17"/>
  <c r="K139" i="17"/>
  <c r="L139" i="17" s="1"/>
  <c r="K121" i="17"/>
  <c r="L121" i="17" s="1"/>
  <c r="K93" i="17"/>
  <c r="L93" i="17" s="1"/>
  <c r="K118" i="17"/>
  <c r="L118" i="17" s="1"/>
  <c r="K127" i="17"/>
  <c r="L127" i="17" s="1"/>
  <c r="K62" i="17"/>
  <c r="L62" i="17" s="1"/>
  <c r="K94" i="17"/>
  <c r="L94" i="17" s="1"/>
  <c r="K33" i="17"/>
  <c r="L33" i="17" s="1"/>
  <c r="K134" i="17"/>
  <c r="L134" i="17" s="1"/>
  <c r="K111" i="17"/>
  <c r="L111" i="17" s="1"/>
  <c r="K43" i="17"/>
  <c r="L43" i="17" s="1"/>
  <c r="K52" i="17"/>
  <c r="L52" i="17" s="1"/>
  <c r="K91" i="17"/>
  <c r="L91" i="17" s="1"/>
  <c r="K56" i="17"/>
  <c r="L56" i="17" s="1"/>
  <c r="K101" i="17"/>
  <c r="L101" i="17" s="1"/>
  <c r="K31" i="17"/>
  <c r="L31" i="17" s="1"/>
  <c r="K60" i="17"/>
  <c r="L60" i="17" s="1"/>
  <c r="K53" i="17"/>
  <c r="L53" i="17" s="1"/>
  <c r="K75" i="17"/>
  <c r="L75" i="17" s="1"/>
  <c r="K132" i="17"/>
  <c r="L132" i="17" s="1"/>
  <c r="K34" i="17"/>
  <c r="L34" i="17" s="1"/>
  <c r="K59" i="17"/>
  <c r="L59" i="17" s="1"/>
  <c r="K55" i="17"/>
  <c r="L55" i="17" s="1"/>
  <c r="K136" i="17"/>
  <c r="L136" i="17" s="1"/>
  <c r="K37" i="17"/>
  <c r="L37" i="17" s="1"/>
  <c r="AE18" i="17"/>
  <c r="AI17" i="17"/>
  <c r="AG17" i="17" s="1"/>
  <c r="AH17" i="17"/>
  <c r="X22" i="15"/>
  <c r="G19" i="15"/>
  <c r="C19" i="15"/>
  <c r="B19" i="15"/>
  <c r="G18" i="15"/>
  <c r="C18" i="15"/>
  <c r="B18" i="15"/>
  <c r="G17" i="15"/>
  <c r="C17" i="15"/>
  <c r="B17" i="15"/>
  <c r="G16" i="15"/>
  <c r="C16" i="15"/>
  <c r="B16" i="15"/>
  <c r="G15" i="15"/>
  <c r="C15" i="15"/>
  <c r="B15" i="15"/>
  <c r="J15" i="15" s="1"/>
  <c r="K15" i="15" s="1"/>
  <c r="G14" i="15"/>
  <c r="C14" i="15"/>
  <c r="B14" i="15"/>
  <c r="G13" i="15"/>
  <c r="C13" i="15"/>
  <c r="B13" i="15"/>
  <c r="X12" i="15"/>
  <c r="G12" i="15"/>
  <c r="C12" i="15"/>
  <c r="B12" i="15"/>
  <c r="G11" i="15"/>
  <c r="C11" i="15"/>
  <c r="B11" i="15"/>
  <c r="G10" i="15"/>
  <c r="C10" i="15"/>
  <c r="B10" i="15"/>
  <c r="D10" i="15" s="1"/>
  <c r="G9" i="15"/>
  <c r="C9" i="15"/>
  <c r="B9" i="15"/>
  <c r="G8" i="15"/>
  <c r="C8" i="15"/>
  <c r="B8" i="15"/>
  <c r="E8" i="15" s="1"/>
  <c r="F8" i="15" s="1"/>
  <c r="G7" i="15"/>
  <c r="C7" i="15"/>
  <c r="B7" i="15"/>
  <c r="G6" i="15"/>
  <c r="C6" i="15"/>
  <c r="B6" i="15"/>
  <c r="G5" i="15"/>
  <c r="C5" i="15"/>
  <c r="B5" i="15"/>
  <c r="G4" i="15"/>
  <c r="C4" i="15"/>
  <c r="B4" i="15"/>
  <c r="J4" i="15" s="1"/>
  <c r="K4" i="15" s="1"/>
  <c r="G3" i="15"/>
  <c r="C3" i="15"/>
  <c r="B3" i="15"/>
  <c r="G2" i="15"/>
  <c r="C2" i="15"/>
  <c r="B2" i="15"/>
  <c r="P2" i="15" s="1"/>
  <c r="Q2" i="15" s="1"/>
  <c r="N20" i="14"/>
  <c r="F19" i="14"/>
  <c r="C19" i="14"/>
  <c r="B19" i="14"/>
  <c r="F18" i="14"/>
  <c r="C18" i="14"/>
  <c r="B18" i="14"/>
  <c r="F17" i="14"/>
  <c r="C17" i="14"/>
  <c r="B17" i="14"/>
  <c r="F16" i="14"/>
  <c r="C16" i="14"/>
  <c r="B16" i="14"/>
  <c r="F15" i="14"/>
  <c r="C15" i="14"/>
  <c r="B15" i="14"/>
  <c r="F14" i="14"/>
  <c r="C14" i="14"/>
  <c r="B14" i="14"/>
  <c r="F13" i="14"/>
  <c r="C13" i="14"/>
  <c r="B13" i="14"/>
  <c r="N12" i="14"/>
  <c r="F12" i="14"/>
  <c r="C12" i="14"/>
  <c r="B12" i="14"/>
  <c r="F11" i="14"/>
  <c r="C11" i="14"/>
  <c r="B11" i="14"/>
  <c r="F10" i="14"/>
  <c r="C10" i="14"/>
  <c r="B10" i="14"/>
  <c r="F9" i="14"/>
  <c r="C9" i="14"/>
  <c r="B9" i="14"/>
  <c r="F8" i="14"/>
  <c r="C8" i="14"/>
  <c r="B8" i="14"/>
  <c r="F7" i="14"/>
  <c r="C7" i="14"/>
  <c r="B7" i="14"/>
  <c r="F6" i="14"/>
  <c r="C6" i="14"/>
  <c r="B6" i="14"/>
  <c r="F5" i="14"/>
  <c r="C5" i="14"/>
  <c r="B5" i="14"/>
  <c r="F4" i="14"/>
  <c r="C4" i="14"/>
  <c r="B4" i="14"/>
  <c r="F3" i="14"/>
  <c r="C3" i="14"/>
  <c r="B3" i="14"/>
  <c r="F2" i="14"/>
  <c r="C2" i="14"/>
  <c r="B2" i="14"/>
  <c r="D144" i="8"/>
  <c r="D143" i="8"/>
  <c r="D142" i="8"/>
  <c r="D141" i="8"/>
  <c r="D140" i="8"/>
  <c r="D139" i="8"/>
  <c r="D138" i="8"/>
  <c r="D137" i="8"/>
  <c r="D136" i="8"/>
  <c r="D135" i="8"/>
  <c r="D134" i="8"/>
  <c r="D133" i="8"/>
  <c r="D132" i="8"/>
  <c r="D131" i="8"/>
  <c r="D130" i="8"/>
  <c r="D129" i="8"/>
  <c r="D124" i="8"/>
  <c r="D123" i="8"/>
  <c r="D122" i="8"/>
  <c r="D121" i="8"/>
  <c r="D120" i="8"/>
  <c r="D119" i="8"/>
  <c r="D118" i="8"/>
  <c r="D117" i="8"/>
  <c r="D116" i="8"/>
  <c r="D115" i="8"/>
  <c r="D114" i="8"/>
  <c r="D113" i="8"/>
  <c r="D112" i="8"/>
  <c r="D111" i="8"/>
  <c r="D110" i="8"/>
  <c r="D109" i="8"/>
  <c r="D103" i="8"/>
  <c r="D102" i="8"/>
  <c r="D101" i="8"/>
  <c r="D100" i="8"/>
  <c r="D99" i="8"/>
  <c r="D98" i="8"/>
  <c r="D97" i="8"/>
  <c r="D96" i="8"/>
  <c r="D95" i="8"/>
  <c r="D94" i="8"/>
  <c r="D93" i="8"/>
  <c r="D92" i="8"/>
  <c r="D91" i="8"/>
  <c r="D90" i="8"/>
  <c r="D89" i="8"/>
  <c r="D88" i="8"/>
  <c r="D83" i="8"/>
  <c r="D82" i="8"/>
  <c r="D81" i="8"/>
  <c r="D80" i="8"/>
  <c r="D79" i="8"/>
  <c r="D78" i="8"/>
  <c r="D77" i="8"/>
  <c r="D76" i="8"/>
  <c r="D75" i="8"/>
  <c r="D74" i="8"/>
  <c r="D73" i="8"/>
  <c r="D72" i="8"/>
  <c r="D71" i="8"/>
  <c r="D70" i="8"/>
  <c r="D69" i="8"/>
  <c r="D68" i="8"/>
  <c r="D63" i="8"/>
  <c r="D62" i="8"/>
  <c r="D61" i="8"/>
  <c r="D60" i="8"/>
  <c r="D59" i="8"/>
  <c r="D58" i="8"/>
  <c r="D57" i="8"/>
  <c r="D56" i="8"/>
  <c r="D55" i="8"/>
  <c r="D54" i="8"/>
  <c r="D53" i="8"/>
  <c r="D52" i="8"/>
  <c r="D51" i="8"/>
  <c r="D50" i="8"/>
  <c r="D49" i="8"/>
  <c r="D48" i="8"/>
  <c r="D43" i="8"/>
  <c r="D42" i="8"/>
  <c r="D41" i="8"/>
  <c r="D40" i="8"/>
  <c r="D39" i="8"/>
  <c r="D38" i="8"/>
  <c r="D37" i="8"/>
  <c r="D36" i="8"/>
  <c r="D35" i="8"/>
  <c r="D34" i="8"/>
  <c r="D33" i="8"/>
  <c r="D32" i="8"/>
  <c r="D31" i="8"/>
  <c r="D30" i="8"/>
  <c r="D29" i="8"/>
  <c r="D28" i="8"/>
  <c r="L2" i="15" l="1"/>
  <c r="M2" i="15" s="1"/>
  <c r="D8" i="15"/>
  <c r="J8" i="15"/>
  <c r="K8" i="15" s="1"/>
  <c r="D7" i="14"/>
  <c r="E7" i="14" s="1"/>
  <c r="H4" i="15"/>
  <c r="I4" i="15" s="1"/>
  <c r="AE19" i="17"/>
  <c r="AH18" i="17"/>
  <c r="AI18" i="17"/>
  <c r="AG18" i="17" s="1"/>
  <c r="H2" i="15"/>
  <c r="I2" i="15" s="1"/>
  <c r="L4" i="15"/>
  <c r="M4" i="15" s="1"/>
  <c r="H17" i="15"/>
  <c r="I17" i="15" s="1"/>
  <c r="J2" i="15"/>
  <c r="K2" i="15" s="1"/>
  <c r="P4" i="15"/>
  <c r="Q4" i="15" s="1"/>
  <c r="H10" i="15"/>
  <c r="I10" i="15" s="1"/>
  <c r="J17" i="15"/>
  <c r="K17" i="15" s="1"/>
  <c r="D8" i="14"/>
  <c r="E8" i="14" s="1"/>
  <c r="D15" i="14"/>
  <c r="E15" i="14" s="1"/>
  <c r="P5" i="15"/>
  <c r="Q5" i="15" s="1"/>
  <c r="D5" i="14"/>
  <c r="E5" i="14" s="1"/>
  <c r="D12" i="14"/>
  <c r="E12" i="14" s="1"/>
  <c r="D19" i="14"/>
  <c r="E19" i="14" s="1"/>
  <c r="H6" i="15"/>
  <c r="I6" i="15" s="1"/>
  <c r="E16" i="15"/>
  <c r="F16" i="15" s="1"/>
  <c r="E7" i="15"/>
  <c r="F7" i="15" s="1"/>
  <c r="P14" i="15"/>
  <c r="Q14" i="15" s="1"/>
  <c r="D2" i="15"/>
  <c r="J3" i="15"/>
  <c r="K3" i="15" s="1"/>
  <c r="N5" i="15"/>
  <c r="O5" i="15" s="1"/>
  <c r="L6" i="15"/>
  <c r="M6" i="15" s="1"/>
  <c r="H8" i="15"/>
  <c r="I8" i="15" s="1"/>
  <c r="J10" i="15"/>
  <c r="K10" i="15" s="1"/>
  <c r="L15" i="15"/>
  <c r="M15" i="15" s="1"/>
  <c r="D9" i="14"/>
  <c r="E9" i="14" s="1"/>
  <c r="D16" i="14"/>
  <c r="E16" i="14" s="1"/>
  <c r="D5" i="15"/>
  <c r="L8" i="15"/>
  <c r="M8" i="15" s="1"/>
  <c r="L3" i="15"/>
  <c r="M3" i="15" s="1"/>
  <c r="E5" i="15"/>
  <c r="F5" i="15" s="1"/>
  <c r="D7" i="15"/>
  <c r="P8" i="15"/>
  <c r="Q8" i="15" s="1"/>
  <c r="H13" i="15"/>
  <c r="I13" i="15" s="1"/>
  <c r="N2" i="15"/>
  <c r="O2" i="15" s="1"/>
  <c r="E4" i="15"/>
  <c r="F4" i="15" s="1"/>
  <c r="H11" i="15"/>
  <c r="I11" i="15" s="1"/>
  <c r="J13" i="15"/>
  <c r="K13" i="15" s="1"/>
  <c r="H5" i="15"/>
  <c r="I5" i="15" s="1"/>
  <c r="H7" i="15"/>
  <c r="I7" i="15" s="1"/>
  <c r="J11" i="15"/>
  <c r="K11" i="15" s="1"/>
  <c r="L13" i="15"/>
  <c r="M13" i="15" s="1"/>
  <c r="H19" i="15"/>
  <c r="I19" i="15" s="1"/>
  <c r="E2" i="15"/>
  <c r="F2" i="15" s="1"/>
  <c r="D4" i="15"/>
  <c r="J5" i="15"/>
  <c r="K5" i="15" s="1"/>
  <c r="P7" i="15"/>
  <c r="Q7" i="15" s="1"/>
  <c r="L11" i="15"/>
  <c r="M11" i="15" s="1"/>
  <c r="N14" i="15"/>
  <c r="O14" i="15" s="1"/>
  <c r="D17" i="15"/>
  <c r="J19" i="15"/>
  <c r="K19" i="15" s="1"/>
  <c r="L5" i="15"/>
  <c r="M5" i="15" s="1"/>
  <c r="N8" i="15"/>
  <c r="O8" i="15" s="1"/>
  <c r="P11" i="15"/>
  <c r="Q11" i="15" s="1"/>
  <c r="E17" i="15"/>
  <c r="F17" i="15" s="1"/>
  <c r="E11" i="15"/>
  <c r="F11" i="15" s="1"/>
  <c r="L19" i="15"/>
  <c r="M19" i="15" s="1"/>
  <c r="D10" i="14"/>
  <c r="E10" i="14" s="1"/>
  <c r="D17" i="14"/>
  <c r="E17" i="14" s="1"/>
  <c r="L10" i="15"/>
  <c r="M10" i="15" s="1"/>
  <c r="J12" i="15"/>
  <c r="K12" i="15" s="1"/>
  <c r="P17" i="15"/>
  <c r="Q17" i="15" s="1"/>
  <c r="D6" i="14"/>
  <c r="E6" i="14" s="1"/>
  <c r="D3" i="14"/>
  <c r="E3" i="14" s="1"/>
  <c r="P10" i="15"/>
  <c r="Q10" i="15" s="1"/>
  <c r="D14" i="15"/>
  <c r="J18" i="15"/>
  <c r="K18" i="15" s="1"/>
  <c r="D2" i="14"/>
  <c r="E2" i="14" s="1"/>
  <c r="D14" i="14"/>
  <c r="E14" i="14" s="1"/>
  <c r="J7" i="15"/>
  <c r="K7" i="15" s="1"/>
  <c r="J9" i="15"/>
  <c r="K9" i="15" s="1"/>
  <c r="N11" i="15"/>
  <c r="O11" i="15" s="1"/>
  <c r="E14" i="15"/>
  <c r="F14" i="15" s="1"/>
  <c r="H16" i="15"/>
  <c r="I16" i="15" s="1"/>
  <c r="D11" i="14"/>
  <c r="E11" i="14" s="1"/>
  <c r="D18" i="14"/>
  <c r="E18" i="14" s="1"/>
  <c r="L7" i="15"/>
  <c r="M7" i="15" s="1"/>
  <c r="L12" i="15"/>
  <c r="M12" i="15" s="1"/>
  <c r="J16" i="15"/>
  <c r="K16" i="15" s="1"/>
  <c r="D4" i="14"/>
  <c r="E4" i="14" s="1"/>
  <c r="D11" i="15"/>
  <c r="H14" i="15"/>
  <c r="I14" i="15" s="1"/>
  <c r="L16" i="15"/>
  <c r="M16" i="15" s="1"/>
  <c r="L18" i="15"/>
  <c r="M18" i="15" s="1"/>
  <c r="L9" i="15"/>
  <c r="M9" i="15" s="1"/>
  <c r="E13" i="15"/>
  <c r="F13" i="15" s="1"/>
  <c r="J14" i="15"/>
  <c r="K14" i="15" s="1"/>
  <c r="N17" i="15"/>
  <c r="O17" i="15" s="1"/>
  <c r="E19" i="15"/>
  <c r="F19" i="15" s="1"/>
  <c r="E10" i="15"/>
  <c r="F10" i="15" s="1"/>
  <c r="N3" i="15"/>
  <c r="O3" i="15" s="1"/>
  <c r="N15" i="15"/>
  <c r="O15" i="15" s="1"/>
  <c r="N18" i="15"/>
  <c r="O18" i="15" s="1"/>
  <c r="D3" i="15"/>
  <c r="P9" i="15"/>
  <c r="Q9" i="15" s="1"/>
  <c r="D12" i="15"/>
  <c r="N9" i="15"/>
  <c r="O9" i="15" s="1"/>
  <c r="P6" i="15"/>
  <c r="Q6" i="15" s="1"/>
  <c r="E3" i="15"/>
  <c r="F3" i="15" s="1"/>
  <c r="E6" i="15"/>
  <c r="F6" i="15" s="1"/>
  <c r="E9" i="15"/>
  <c r="F9" i="15" s="1"/>
  <c r="E12" i="15"/>
  <c r="F12" i="15" s="1"/>
  <c r="D15" i="15"/>
  <c r="P15" i="15"/>
  <c r="Q15" i="15" s="1"/>
  <c r="D18" i="15"/>
  <c r="P18" i="15"/>
  <c r="Q18" i="15" s="1"/>
  <c r="N4" i="15"/>
  <c r="O4" i="15" s="1"/>
  <c r="N7" i="15"/>
  <c r="O7" i="15" s="1"/>
  <c r="N10" i="15"/>
  <c r="O10" i="15" s="1"/>
  <c r="E15" i="15"/>
  <c r="F15" i="15" s="1"/>
  <c r="E18" i="15"/>
  <c r="F18" i="15" s="1"/>
  <c r="D6" i="15"/>
  <c r="P12" i="15"/>
  <c r="Q12" i="15" s="1"/>
  <c r="N13" i="15"/>
  <c r="O13" i="15" s="1"/>
  <c r="N16" i="15"/>
  <c r="O16" i="15" s="1"/>
  <c r="N19" i="15"/>
  <c r="O19" i="15" s="1"/>
  <c r="N6" i="15"/>
  <c r="O6" i="15" s="1"/>
  <c r="N12" i="15"/>
  <c r="O12" i="15" s="1"/>
  <c r="D9" i="15"/>
  <c r="H12" i="15"/>
  <c r="I12" i="15" s="1"/>
  <c r="P3" i="15"/>
  <c r="Q3" i="15" s="1"/>
  <c r="D13" i="15"/>
  <c r="P13" i="15"/>
  <c r="Q13" i="15" s="1"/>
  <c r="L14" i="15"/>
  <c r="M14" i="15" s="1"/>
  <c r="H15" i="15"/>
  <c r="I15" i="15" s="1"/>
  <c r="D16" i="15"/>
  <c r="P16" i="15"/>
  <c r="Q16" i="15" s="1"/>
  <c r="L17" i="15"/>
  <c r="M17" i="15" s="1"/>
  <c r="H18" i="15"/>
  <c r="I18" i="15" s="1"/>
  <c r="D19" i="15"/>
  <c r="P19" i="15"/>
  <c r="Q19" i="15" s="1"/>
  <c r="H3" i="15"/>
  <c r="I3" i="15" s="1"/>
  <c r="H9" i="15"/>
  <c r="I9" i="15" s="1"/>
  <c r="D13" i="14"/>
  <c r="E13" i="14" s="1"/>
  <c r="J6" i="15"/>
  <c r="K6" i="15" s="1"/>
  <c r="C2" i="4"/>
  <c r="C3" i="4"/>
  <c r="C4" i="4"/>
  <c r="C5" i="4"/>
  <c r="C6" i="4"/>
  <c r="C7" i="4"/>
  <c r="C8" i="4"/>
  <c r="C9" i="4"/>
  <c r="C10" i="4"/>
  <c r="C11" i="4"/>
  <c r="C12" i="4"/>
  <c r="C13" i="4"/>
  <c r="C14" i="4"/>
  <c r="C15" i="4"/>
  <c r="C16" i="4"/>
  <c r="C17" i="4"/>
  <c r="C18" i="4"/>
  <c r="C19" i="4"/>
  <c r="F2" i="12"/>
  <c r="F3" i="12"/>
  <c r="F4" i="12"/>
  <c r="F5" i="12"/>
  <c r="F6" i="12"/>
  <c r="F7" i="12"/>
  <c r="F8" i="12"/>
  <c r="F9" i="12"/>
  <c r="F10" i="12"/>
  <c r="F11" i="12"/>
  <c r="F12" i="12"/>
  <c r="F13" i="12"/>
  <c r="F14" i="12"/>
  <c r="F15" i="12"/>
  <c r="F16" i="12"/>
  <c r="F17" i="12"/>
  <c r="F18" i="12"/>
  <c r="F19" i="12"/>
  <c r="X22" i="13"/>
  <c r="G19" i="13"/>
  <c r="C19" i="13"/>
  <c r="B19" i="13"/>
  <c r="G18" i="13"/>
  <c r="C18" i="13"/>
  <c r="B18" i="13"/>
  <c r="G17" i="13"/>
  <c r="C17" i="13"/>
  <c r="B17" i="13"/>
  <c r="G16" i="13"/>
  <c r="C16" i="13"/>
  <c r="B16" i="13"/>
  <c r="G15" i="13"/>
  <c r="C15" i="13"/>
  <c r="B15" i="13"/>
  <c r="G14" i="13"/>
  <c r="C14" i="13"/>
  <c r="B14" i="13"/>
  <c r="G13" i="13"/>
  <c r="C13" i="13"/>
  <c r="B13" i="13"/>
  <c r="X12" i="13"/>
  <c r="G12" i="13"/>
  <c r="C12" i="13"/>
  <c r="B12" i="13"/>
  <c r="G11" i="13"/>
  <c r="C11" i="13"/>
  <c r="B11" i="13"/>
  <c r="G10" i="13"/>
  <c r="C10" i="13"/>
  <c r="B10" i="13"/>
  <c r="G9" i="13"/>
  <c r="C9" i="13"/>
  <c r="B9" i="13"/>
  <c r="G8" i="13"/>
  <c r="C8" i="13"/>
  <c r="B8" i="13"/>
  <c r="G7" i="13"/>
  <c r="C7" i="13"/>
  <c r="B7" i="13"/>
  <c r="G6" i="13"/>
  <c r="C6" i="13"/>
  <c r="B6" i="13"/>
  <c r="G5" i="13"/>
  <c r="C5" i="13"/>
  <c r="B5" i="13"/>
  <c r="G4" i="13"/>
  <c r="C4" i="13"/>
  <c r="B4" i="13"/>
  <c r="G3" i="13"/>
  <c r="C3" i="13"/>
  <c r="B3" i="13"/>
  <c r="G2" i="13"/>
  <c r="C2" i="13"/>
  <c r="B2" i="13"/>
  <c r="N20" i="12"/>
  <c r="C19" i="12"/>
  <c r="B19" i="12"/>
  <c r="C18" i="12"/>
  <c r="B18" i="12"/>
  <c r="C17" i="12"/>
  <c r="B17" i="12"/>
  <c r="C16" i="12"/>
  <c r="B16" i="12"/>
  <c r="C15" i="12"/>
  <c r="B15" i="12"/>
  <c r="C14" i="12"/>
  <c r="B14" i="12"/>
  <c r="C13" i="12"/>
  <c r="B13" i="12"/>
  <c r="N12" i="12"/>
  <c r="C12" i="12"/>
  <c r="B12" i="12"/>
  <c r="C11" i="12"/>
  <c r="B11" i="12"/>
  <c r="C10" i="12"/>
  <c r="B10" i="12"/>
  <c r="C9" i="12"/>
  <c r="B9" i="12"/>
  <c r="C8" i="12"/>
  <c r="B8" i="12"/>
  <c r="C7" i="12"/>
  <c r="B7" i="12"/>
  <c r="C6" i="12"/>
  <c r="B6" i="12"/>
  <c r="C5" i="12"/>
  <c r="B5" i="12"/>
  <c r="C4" i="12"/>
  <c r="B4" i="12"/>
  <c r="C3" i="12"/>
  <c r="B3" i="12"/>
  <c r="C2" i="12"/>
  <c r="B2" i="12"/>
  <c r="G138" i="11"/>
  <c r="G137" i="11"/>
  <c r="G136" i="11"/>
  <c r="G135" i="11"/>
  <c r="G134" i="11"/>
  <c r="G133" i="11"/>
  <c r="G132" i="11"/>
  <c r="G131" i="11"/>
  <c r="G130" i="11"/>
  <c r="G129" i="11"/>
  <c r="G128" i="11"/>
  <c r="G127" i="11"/>
  <c r="G126" i="11"/>
  <c r="G125" i="11"/>
  <c r="G124" i="11"/>
  <c r="G119" i="11"/>
  <c r="G118" i="11"/>
  <c r="G117" i="11"/>
  <c r="G116" i="11"/>
  <c r="G115" i="11"/>
  <c r="G114" i="11"/>
  <c r="G113" i="11"/>
  <c r="G112" i="11"/>
  <c r="G111" i="11"/>
  <c r="G110" i="11"/>
  <c r="G109" i="11"/>
  <c r="G108" i="11"/>
  <c r="G107" i="11"/>
  <c r="G106" i="11"/>
  <c r="G105" i="11"/>
  <c r="G99" i="11"/>
  <c r="G98" i="11"/>
  <c r="G97" i="11"/>
  <c r="G96" i="11"/>
  <c r="G95" i="11"/>
  <c r="G94" i="11"/>
  <c r="G93" i="11"/>
  <c r="G92" i="11"/>
  <c r="G91" i="11"/>
  <c r="G90" i="11"/>
  <c r="G89" i="11"/>
  <c r="G88" i="11"/>
  <c r="G87" i="11"/>
  <c r="G86" i="11"/>
  <c r="G85" i="11"/>
  <c r="G80" i="11"/>
  <c r="G79" i="11"/>
  <c r="G78" i="11"/>
  <c r="G77" i="11"/>
  <c r="G76" i="11"/>
  <c r="G75" i="11"/>
  <c r="G74" i="11"/>
  <c r="G73" i="11"/>
  <c r="G72" i="11"/>
  <c r="G71" i="11"/>
  <c r="G70" i="11"/>
  <c r="G69" i="11"/>
  <c r="G68" i="11"/>
  <c r="G67" i="11"/>
  <c r="G66" i="11"/>
  <c r="G61" i="11"/>
  <c r="G60" i="11"/>
  <c r="G59" i="11"/>
  <c r="G58" i="11"/>
  <c r="G57" i="11"/>
  <c r="G56" i="11"/>
  <c r="G55" i="11"/>
  <c r="G54" i="11"/>
  <c r="G53" i="11"/>
  <c r="G52" i="11"/>
  <c r="G51" i="11"/>
  <c r="G50" i="11"/>
  <c r="G49" i="11"/>
  <c r="G48" i="11"/>
  <c r="G47" i="11"/>
  <c r="G42" i="11"/>
  <c r="G41" i="11"/>
  <c r="G40" i="11"/>
  <c r="G39" i="11"/>
  <c r="G38" i="11"/>
  <c r="G37" i="11"/>
  <c r="G36" i="11"/>
  <c r="G35" i="11"/>
  <c r="G34" i="11"/>
  <c r="G33" i="11"/>
  <c r="G32" i="11"/>
  <c r="G31" i="11"/>
  <c r="G30" i="11"/>
  <c r="G29" i="11"/>
  <c r="G28" i="11"/>
  <c r="A138" i="11"/>
  <c r="A137" i="11"/>
  <c r="A136" i="11"/>
  <c r="A135" i="11"/>
  <c r="A134" i="11"/>
  <c r="A133" i="11"/>
  <c r="A132" i="11"/>
  <c r="A131" i="11"/>
  <c r="A130" i="11"/>
  <c r="A129" i="11"/>
  <c r="A128" i="11"/>
  <c r="A127" i="11"/>
  <c r="A126" i="11"/>
  <c r="A125" i="11"/>
  <c r="A124" i="11"/>
  <c r="A119" i="11"/>
  <c r="A118" i="11"/>
  <c r="A117" i="11"/>
  <c r="A116" i="11"/>
  <c r="A115" i="11"/>
  <c r="A114" i="11"/>
  <c r="A113" i="11"/>
  <c r="A112" i="11"/>
  <c r="A111" i="11"/>
  <c r="A110" i="11"/>
  <c r="A109" i="11"/>
  <c r="A108" i="11"/>
  <c r="A107" i="11"/>
  <c r="A106" i="11"/>
  <c r="A105" i="11"/>
  <c r="A99" i="11"/>
  <c r="A98" i="11"/>
  <c r="A97" i="11"/>
  <c r="A96" i="11"/>
  <c r="A95" i="11"/>
  <c r="A94" i="11"/>
  <c r="A93" i="11"/>
  <c r="A92" i="11"/>
  <c r="A91" i="11"/>
  <c r="A90" i="11"/>
  <c r="A89" i="11"/>
  <c r="A88" i="11"/>
  <c r="A87" i="11"/>
  <c r="A86" i="11"/>
  <c r="A85" i="11"/>
  <c r="A80" i="11"/>
  <c r="A79" i="11"/>
  <c r="A78" i="11"/>
  <c r="A77" i="11"/>
  <c r="A76" i="11"/>
  <c r="A75" i="11"/>
  <c r="A74" i="11"/>
  <c r="A73" i="11"/>
  <c r="A72" i="11"/>
  <c r="A71" i="11"/>
  <c r="A70" i="11"/>
  <c r="A69" i="11"/>
  <c r="A68" i="11"/>
  <c r="A67" i="11"/>
  <c r="A66" i="11"/>
  <c r="A61" i="11"/>
  <c r="A60" i="11"/>
  <c r="A59" i="11"/>
  <c r="A58" i="11"/>
  <c r="A57" i="11"/>
  <c r="A56" i="11"/>
  <c r="A55" i="11"/>
  <c r="A54" i="11"/>
  <c r="A53" i="11"/>
  <c r="A52" i="11"/>
  <c r="A51" i="11"/>
  <c r="A50" i="11"/>
  <c r="A49" i="11"/>
  <c r="A48" i="11"/>
  <c r="A47" i="11"/>
  <c r="A42" i="11"/>
  <c r="A41" i="11"/>
  <c r="A40" i="11"/>
  <c r="A39" i="11"/>
  <c r="A38" i="11"/>
  <c r="A37" i="11"/>
  <c r="A36" i="11"/>
  <c r="A35" i="11"/>
  <c r="A34" i="11"/>
  <c r="A33" i="11"/>
  <c r="A32" i="11"/>
  <c r="AI36" i="11"/>
  <c r="AG36" i="11" s="1"/>
  <c r="AH36" i="11"/>
  <c r="A31" i="11"/>
  <c r="AI35" i="11"/>
  <c r="AG35" i="11" s="1"/>
  <c r="AH35" i="11"/>
  <c r="A30" i="11"/>
  <c r="AI34" i="11"/>
  <c r="AG34" i="11" s="1"/>
  <c r="F42" i="11" s="1"/>
  <c r="AH34" i="11"/>
  <c r="A29" i="11"/>
  <c r="AI33" i="11"/>
  <c r="AG33" i="11" s="1"/>
  <c r="F41" i="11" s="1"/>
  <c r="AH33" i="11"/>
  <c r="A28" i="11"/>
  <c r="AI32" i="11"/>
  <c r="AG32" i="11" s="1"/>
  <c r="F40" i="11" s="1"/>
  <c r="AH32" i="11"/>
  <c r="AI31" i="11"/>
  <c r="AG31" i="11" s="1"/>
  <c r="F39" i="11" s="1"/>
  <c r="AH31" i="11"/>
  <c r="AI30" i="11"/>
  <c r="AG30" i="11" s="1"/>
  <c r="F38" i="11" s="1"/>
  <c r="AH30" i="11"/>
  <c r="AI29" i="11"/>
  <c r="AG29" i="11" s="1"/>
  <c r="AH29" i="11"/>
  <c r="B24" i="11"/>
  <c r="AI28" i="11"/>
  <c r="AG28" i="11" s="1"/>
  <c r="AH28" i="11"/>
  <c r="AI27" i="11"/>
  <c r="AG27" i="11" s="1"/>
  <c r="F35" i="11" s="1"/>
  <c r="AH27" i="11"/>
  <c r="AI26" i="11"/>
  <c r="AG26" i="11" s="1"/>
  <c r="F34" i="11" s="1"/>
  <c r="AH26" i="11"/>
  <c r="B21" i="11"/>
  <c r="AI25" i="11"/>
  <c r="AG25" i="11" s="1"/>
  <c r="F33" i="11" s="1"/>
  <c r="AH25" i="11"/>
  <c r="B20" i="11"/>
  <c r="AI24" i="11"/>
  <c r="AG24" i="11" s="1"/>
  <c r="F32" i="11" s="1"/>
  <c r="AH24" i="11"/>
  <c r="B19" i="11"/>
  <c r="AI23" i="11"/>
  <c r="AG23" i="11" s="1"/>
  <c r="F31" i="11" s="1"/>
  <c r="AH23" i="11"/>
  <c r="B18" i="11"/>
  <c r="AI22" i="11"/>
  <c r="AG22" i="11" s="1"/>
  <c r="F30" i="11" s="1"/>
  <c r="AH22" i="11"/>
  <c r="B17" i="11"/>
  <c r="B16" i="11"/>
  <c r="AI20" i="11"/>
  <c r="AG20" i="11" s="1"/>
  <c r="F29" i="11" s="1"/>
  <c r="AH20" i="11"/>
  <c r="B15" i="11"/>
  <c r="B14" i="11"/>
  <c r="B13" i="11"/>
  <c r="B12" i="11"/>
  <c r="B11" i="11"/>
  <c r="AG15" i="11"/>
  <c r="B10" i="11"/>
  <c r="AG14" i="11"/>
  <c r="AE14" i="11"/>
  <c r="AE15" i="11" s="1"/>
  <c r="B9" i="11"/>
  <c r="AH13" i="11"/>
  <c r="AG13" i="11"/>
  <c r="B8" i="11"/>
  <c r="AH12" i="11"/>
  <c r="AG12" i="11"/>
  <c r="B7" i="11"/>
  <c r="B6" i="11"/>
  <c r="B5" i="11"/>
  <c r="B4" i="11"/>
  <c r="H131" i="11" l="1"/>
  <c r="H54" i="11"/>
  <c r="H112" i="11"/>
  <c r="H35" i="11"/>
  <c r="K35" i="11" s="1"/>
  <c r="L35" i="11" s="1"/>
  <c r="H92" i="11"/>
  <c r="H73" i="11"/>
  <c r="K39" i="11"/>
  <c r="H47" i="11"/>
  <c r="H124" i="11"/>
  <c r="H105" i="11"/>
  <c r="H28" i="11"/>
  <c r="H66" i="11"/>
  <c r="H85" i="11"/>
  <c r="H56" i="11"/>
  <c r="H75" i="11"/>
  <c r="H94" i="11"/>
  <c r="H114" i="11"/>
  <c r="H37" i="11"/>
  <c r="H133" i="11"/>
  <c r="K30" i="11"/>
  <c r="L30" i="11" s="1"/>
  <c r="H67" i="11"/>
  <c r="H125" i="11"/>
  <c r="H86" i="11"/>
  <c r="H106" i="11"/>
  <c r="H29" i="11"/>
  <c r="K29" i="11" s="1"/>
  <c r="L29" i="11" s="1"/>
  <c r="H48" i="11"/>
  <c r="H90" i="11"/>
  <c r="H110" i="11"/>
  <c r="H33" i="11"/>
  <c r="H71" i="11"/>
  <c r="H129" i="11"/>
  <c r="H52" i="11"/>
  <c r="H76" i="11"/>
  <c r="H95" i="11"/>
  <c r="H115" i="11"/>
  <c r="H38" i="11"/>
  <c r="H134" i="11"/>
  <c r="H57" i="11"/>
  <c r="H119" i="11"/>
  <c r="H42" i="11"/>
  <c r="H138" i="11"/>
  <c r="H61" i="11"/>
  <c r="H80" i="11"/>
  <c r="H99" i="11"/>
  <c r="K33" i="11"/>
  <c r="K40" i="11"/>
  <c r="L40" i="11" s="1"/>
  <c r="K42" i="11"/>
  <c r="L42" i="11" s="1"/>
  <c r="H68" i="11"/>
  <c r="H87" i="11"/>
  <c r="H49" i="11"/>
  <c r="H107" i="11"/>
  <c r="H30" i="11"/>
  <c r="H126" i="11"/>
  <c r="H69" i="11"/>
  <c r="H88" i="11"/>
  <c r="H108" i="11"/>
  <c r="H31" i="11"/>
  <c r="H127" i="11"/>
  <c r="H50" i="11"/>
  <c r="K31" i="11"/>
  <c r="H111" i="11"/>
  <c r="H34" i="11"/>
  <c r="K34" i="11" s="1"/>
  <c r="L34" i="11" s="1"/>
  <c r="H130" i="11"/>
  <c r="H53" i="11"/>
  <c r="H72" i="11"/>
  <c r="H91" i="11"/>
  <c r="K41" i="11"/>
  <c r="K28" i="11"/>
  <c r="L28" i="11" s="1"/>
  <c r="D2" i="12"/>
  <c r="H70" i="11"/>
  <c r="H89" i="11"/>
  <c r="H109" i="11"/>
  <c r="H32" i="11"/>
  <c r="K32" i="11" s="1"/>
  <c r="L32" i="11" s="1"/>
  <c r="H128" i="11"/>
  <c r="H51" i="11"/>
  <c r="H98" i="11"/>
  <c r="H118" i="11"/>
  <c r="H41" i="11"/>
  <c r="H79" i="11"/>
  <c r="H137" i="11"/>
  <c r="H60" i="11"/>
  <c r="H55" i="11"/>
  <c r="H132" i="11"/>
  <c r="H74" i="11"/>
  <c r="H113" i="11"/>
  <c r="H36" i="11"/>
  <c r="H93" i="11"/>
  <c r="H77" i="11"/>
  <c r="H96" i="11"/>
  <c r="H116" i="11"/>
  <c r="H39" i="11"/>
  <c r="H135" i="11"/>
  <c r="H58" i="11"/>
  <c r="H78" i="11"/>
  <c r="H97" i="11"/>
  <c r="H117" i="11"/>
  <c r="H40" i="11"/>
  <c r="H136" i="11"/>
  <c r="H59" i="11"/>
  <c r="K38" i="11"/>
  <c r="L38" i="11" s="1"/>
  <c r="F132" i="11"/>
  <c r="F36" i="11"/>
  <c r="K36" i="11" s="1"/>
  <c r="F133" i="11"/>
  <c r="K133" i="11" s="1"/>
  <c r="F37" i="11"/>
  <c r="K37" i="11" s="1"/>
  <c r="F125" i="11"/>
  <c r="AI19" i="17"/>
  <c r="AG19" i="17" s="1"/>
  <c r="AH19" i="17"/>
  <c r="AE21" i="17"/>
  <c r="J9" i="13"/>
  <c r="K9" i="13" s="1"/>
  <c r="N19" i="13"/>
  <c r="O19" i="13" s="1"/>
  <c r="E6" i="13"/>
  <c r="F6" i="13" s="1"/>
  <c r="F129" i="11"/>
  <c r="F137" i="11"/>
  <c r="K137" i="11" s="1"/>
  <c r="L3" i="13"/>
  <c r="M3" i="13" s="1"/>
  <c r="F117" i="11"/>
  <c r="K117" i="11" s="1"/>
  <c r="L117" i="11" s="1"/>
  <c r="L7" i="13"/>
  <c r="M7" i="13" s="1"/>
  <c r="H14" i="13"/>
  <c r="I14" i="13" s="1"/>
  <c r="P3" i="13"/>
  <c r="Q3" i="13" s="1"/>
  <c r="N4" i="13"/>
  <c r="O4" i="13" s="1"/>
  <c r="D7" i="13"/>
  <c r="D11" i="13"/>
  <c r="F105" i="11"/>
  <c r="K105" i="11" s="1"/>
  <c r="L105" i="11" s="1"/>
  <c r="D8" i="13"/>
  <c r="F109" i="11"/>
  <c r="K109" i="11" s="1"/>
  <c r="F113" i="11"/>
  <c r="P18" i="13"/>
  <c r="Q18" i="13" s="1"/>
  <c r="F73" i="11"/>
  <c r="K73" i="11" s="1"/>
  <c r="L73" i="11" s="1"/>
  <c r="F108" i="11"/>
  <c r="K108" i="11" s="1"/>
  <c r="F112" i="11"/>
  <c r="K112" i="11" s="1"/>
  <c r="F116" i="11"/>
  <c r="K116" i="11" s="1"/>
  <c r="F124" i="11"/>
  <c r="K124" i="11" s="1"/>
  <c r="F128" i="11"/>
  <c r="K128" i="11" s="1"/>
  <c r="L128" i="11" s="1"/>
  <c r="F136" i="11"/>
  <c r="K136" i="11" s="1"/>
  <c r="D4" i="13"/>
  <c r="P7" i="13"/>
  <c r="Q7" i="13" s="1"/>
  <c r="N8" i="13"/>
  <c r="O8" i="13" s="1"/>
  <c r="P11" i="13"/>
  <c r="Q11" i="13" s="1"/>
  <c r="F106" i="11"/>
  <c r="K106" i="11" s="1"/>
  <c r="F110" i="11"/>
  <c r="K110" i="11" s="1"/>
  <c r="F114" i="11"/>
  <c r="K114" i="11" s="1"/>
  <c r="F118" i="11"/>
  <c r="F126" i="11"/>
  <c r="K126" i="11" s="1"/>
  <c r="F130" i="11"/>
  <c r="K130" i="11" s="1"/>
  <c r="F134" i="11"/>
  <c r="K134" i="11" s="1"/>
  <c r="F138" i="11"/>
  <c r="K138" i="11" s="1"/>
  <c r="E2" i="13"/>
  <c r="F2" i="13" s="1"/>
  <c r="D3" i="13"/>
  <c r="J5" i="13"/>
  <c r="K5" i="13" s="1"/>
  <c r="E12" i="13"/>
  <c r="F12" i="13" s="1"/>
  <c r="N14" i="13"/>
  <c r="O14" i="13" s="1"/>
  <c r="F107" i="11"/>
  <c r="F111" i="11"/>
  <c r="K111" i="11" s="1"/>
  <c r="F115" i="11"/>
  <c r="F119" i="11"/>
  <c r="F127" i="11"/>
  <c r="K127" i="11" s="1"/>
  <c r="F131" i="11"/>
  <c r="K131" i="11" s="1"/>
  <c r="F135" i="11"/>
  <c r="P17" i="13"/>
  <c r="Q17" i="13" s="1"/>
  <c r="J12" i="13"/>
  <c r="K12" i="13" s="1"/>
  <c r="L14" i="13"/>
  <c r="M14" i="13" s="1"/>
  <c r="E4" i="13"/>
  <c r="F4" i="13" s="1"/>
  <c r="J4" i="13"/>
  <c r="K4" i="13" s="1"/>
  <c r="E5" i="13"/>
  <c r="F5" i="13" s="1"/>
  <c r="N5" i="13"/>
  <c r="O5" i="13" s="1"/>
  <c r="E8" i="13"/>
  <c r="F8" i="13" s="1"/>
  <c r="J8" i="13"/>
  <c r="K8" i="13" s="1"/>
  <c r="E9" i="13"/>
  <c r="F9" i="13" s="1"/>
  <c r="N9" i="13"/>
  <c r="O9" i="13" s="1"/>
  <c r="E11" i="13"/>
  <c r="F11" i="13" s="1"/>
  <c r="H11" i="13"/>
  <c r="I11" i="13" s="1"/>
  <c r="P13" i="13"/>
  <c r="Q13" i="13" s="1"/>
  <c r="P14" i="13"/>
  <c r="Q14" i="13" s="1"/>
  <c r="J16" i="13"/>
  <c r="K16" i="13" s="1"/>
  <c r="H18" i="13"/>
  <c r="I18" i="13" s="1"/>
  <c r="D15" i="13"/>
  <c r="E19" i="13"/>
  <c r="F19" i="13" s="1"/>
  <c r="N3" i="13"/>
  <c r="O3" i="13" s="1"/>
  <c r="H3" i="13"/>
  <c r="I3" i="13" s="1"/>
  <c r="P6" i="13"/>
  <c r="Q6" i="13" s="1"/>
  <c r="N7" i="13"/>
  <c r="O7" i="13" s="1"/>
  <c r="H7" i="13"/>
  <c r="I7" i="13" s="1"/>
  <c r="P10" i="13"/>
  <c r="Q10" i="13" s="1"/>
  <c r="L11" i="13"/>
  <c r="M11" i="13" s="1"/>
  <c r="D12" i="13"/>
  <c r="N12" i="13"/>
  <c r="O12" i="13" s="1"/>
  <c r="E15" i="13"/>
  <c r="F15" i="13" s="1"/>
  <c r="E16" i="13"/>
  <c r="F16" i="13" s="1"/>
  <c r="N16" i="13"/>
  <c r="O16" i="13" s="1"/>
  <c r="E18" i="13"/>
  <c r="F18" i="13" s="1"/>
  <c r="L18" i="13"/>
  <c r="M18" i="13" s="1"/>
  <c r="D19" i="13"/>
  <c r="D11" i="12"/>
  <c r="E11" i="12" s="1"/>
  <c r="D3" i="12"/>
  <c r="E3" i="12" s="1"/>
  <c r="D7" i="12"/>
  <c r="E7" i="12" s="1"/>
  <c r="P2" i="13"/>
  <c r="Q2" i="13" s="1"/>
  <c r="L2" i="13"/>
  <c r="M2" i="13" s="1"/>
  <c r="H2" i="13"/>
  <c r="I2" i="13" s="1"/>
  <c r="D2" i="13"/>
  <c r="N2" i="13"/>
  <c r="O2" i="13" s="1"/>
  <c r="J2" i="13"/>
  <c r="K2" i="13" s="1"/>
  <c r="E17" i="13"/>
  <c r="F17" i="13" s="1"/>
  <c r="E3" i="13"/>
  <c r="F3" i="13" s="1"/>
  <c r="H4" i="13"/>
  <c r="I4" i="13" s="1"/>
  <c r="L4" i="13"/>
  <c r="M4" i="13" s="1"/>
  <c r="P4" i="13"/>
  <c r="Q4" i="13" s="1"/>
  <c r="D5" i="13"/>
  <c r="J6" i="13"/>
  <c r="K6" i="13" s="1"/>
  <c r="N6" i="13"/>
  <c r="O6" i="13" s="1"/>
  <c r="E7" i="13"/>
  <c r="F7" i="13" s="1"/>
  <c r="H8" i="13"/>
  <c r="I8" i="13" s="1"/>
  <c r="L8" i="13"/>
  <c r="M8" i="13" s="1"/>
  <c r="P8" i="13"/>
  <c r="Q8" i="13" s="1"/>
  <c r="D9" i="13"/>
  <c r="J10" i="13"/>
  <c r="K10" i="13" s="1"/>
  <c r="N10" i="13"/>
  <c r="O10" i="13" s="1"/>
  <c r="H12" i="13"/>
  <c r="I12" i="13" s="1"/>
  <c r="L12" i="13"/>
  <c r="M12" i="13" s="1"/>
  <c r="P12" i="13"/>
  <c r="Q12" i="13" s="1"/>
  <c r="J13" i="13"/>
  <c r="K13" i="13" s="1"/>
  <c r="N13" i="13"/>
  <c r="O13" i="13" s="1"/>
  <c r="E14" i="13"/>
  <c r="F14" i="13" s="1"/>
  <c r="H15" i="13"/>
  <c r="I15" i="13" s="1"/>
  <c r="L15" i="13"/>
  <c r="M15" i="13" s="1"/>
  <c r="P15" i="13"/>
  <c r="Q15" i="13" s="1"/>
  <c r="D16" i="13"/>
  <c r="J17" i="13"/>
  <c r="K17" i="13" s="1"/>
  <c r="N17" i="13"/>
  <c r="O17" i="13" s="1"/>
  <c r="H19" i="13"/>
  <c r="I19" i="13" s="1"/>
  <c r="L19" i="13"/>
  <c r="M19" i="13" s="1"/>
  <c r="P19" i="13"/>
  <c r="Q19" i="13" s="1"/>
  <c r="E10" i="13"/>
  <c r="F10" i="13" s="1"/>
  <c r="E13" i="13"/>
  <c r="F13" i="13" s="1"/>
  <c r="J3" i="13"/>
  <c r="K3" i="13" s="1"/>
  <c r="H5" i="13"/>
  <c r="I5" i="13" s="1"/>
  <c r="L5" i="13"/>
  <c r="M5" i="13" s="1"/>
  <c r="P5" i="13"/>
  <c r="Q5" i="13" s="1"/>
  <c r="D6" i="13"/>
  <c r="J7" i="13"/>
  <c r="K7" i="13" s="1"/>
  <c r="H9" i="13"/>
  <c r="I9" i="13" s="1"/>
  <c r="L9" i="13"/>
  <c r="M9" i="13" s="1"/>
  <c r="P9" i="13"/>
  <c r="Q9" i="13" s="1"/>
  <c r="D10" i="13"/>
  <c r="J11" i="13"/>
  <c r="K11" i="13" s="1"/>
  <c r="N11" i="13"/>
  <c r="O11" i="13" s="1"/>
  <c r="D13" i="13"/>
  <c r="J14" i="13"/>
  <c r="K14" i="13" s="1"/>
  <c r="H16" i="13"/>
  <c r="I16" i="13" s="1"/>
  <c r="L16" i="13"/>
  <c r="M16" i="13" s="1"/>
  <c r="P16" i="13"/>
  <c r="Q16" i="13" s="1"/>
  <c r="D17" i="13"/>
  <c r="J18" i="13"/>
  <c r="K18" i="13" s="1"/>
  <c r="N18" i="13"/>
  <c r="O18" i="13" s="1"/>
  <c r="H6" i="13"/>
  <c r="I6" i="13" s="1"/>
  <c r="L6" i="13"/>
  <c r="M6" i="13" s="1"/>
  <c r="H10" i="13"/>
  <c r="I10" i="13" s="1"/>
  <c r="L10" i="13"/>
  <c r="M10" i="13" s="1"/>
  <c r="H13" i="13"/>
  <c r="I13" i="13" s="1"/>
  <c r="L13" i="13"/>
  <c r="M13" i="13" s="1"/>
  <c r="D14" i="13"/>
  <c r="J15" i="13"/>
  <c r="K15" i="13" s="1"/>
  <c r="N15" i="13"/>
  <c r="O15" i="13" s="1"/>
  <c r="H17" i="13"/>
  <c r="I17" i="13" s="1"/>
  <c r="L17" i="13"/>
  <c r="M17" i="13" s="1"/>
  <c r="D18" i="13"/>
  <c r="J19" i="13"/>
  <c r="K19" i="13" s="1"/>
  <c r="D14" i="12"/>
  <c r="E14" i="12" s="1"/>
  <c r="D4" i="12"/>
  <c r="E4" i="12" s="1"/>
  <c r="D8" i="12"/>
  <c r="E8" i="12" s="1"/>
  <c r="D12" i="12"/>
  <c r="E12" i="12" s="1"/>
  <c r="D15" i="12"/>
  <c r="E15" i="12" s="1"/>
  <c r="D19" i="12"/>
  <c r="E19" i="12" s="1"/>
  <c r="D18" i="12"/>
  <c r="E18" i="12" s="1"/>
  <c r="D5" i="12"/>
  <c r="E5" i="12" s="1"/>
  <c r="D9" i="12"/>
  <c r="E9" i="12" s="1"/>
  <c r="D16" i="12"/>
  <c r="E16" i="12" s="1"/>
  <c r="E2" i="12"/>
  <c r="D6" i="12"/>
  <c r="E6" i="12" s="1"/>
  <c r="D10" i="12"/>
  <c r="E10" i="12" s="1"/>
  <c r="D13" i="12"/>
  <c r="E13" i="12" s="1"/>
  <c r="D17" i="12"/>
  <c r="E17" i="12" s="1"/>
  <c r="F57" i="11"/>
  <c r="F85" i="11"/>
  <c r="K85" i="11" s="1"/>
  <c r="L85" i="11" s="1"/>
  <c r="F61" i="11"/>
  <c r="K61" i="11" s="1"/>
  <c r="F89" i="11"/>
  <c r="K89" i="11" s="1"/>
  <c r="L89" i="11" s="1"/>
  <c r="F53" i="11"/>
  <c r="K53" i="11" s="1"/>
  <c r="F49" i="11"/>
  <c r="K49" i="11" s="1"/>
  <c r="F69" i="11"/>
  <c r="F97" i="11"/>
  <c r="K97" i="11" s="1"/>
  <c r="F55" i="11"/>
  <c r="K55" i="11" s="1"/>
  <c r="F93" i="11"/>
  <c r="K93" i="11" s="1"/>
  <c r="F74" i="11"/>
  <c r="K74" i="11" s="1"/>
  <c r="L74" i="11" s="1"/>
  <c r="F56" i="11"/>
  <c r="K56" i="11" s="1"/>
  <c r="F75" i="11"/>
  <c r="F94" i="11"/>
  <c r="F77" i="11"/>
  <c r="K77" i="11" s="1"/>
  <c r="L77" i="11" s="1"/>
  <c r="F50" i="11"/>
  <c r="K50" i="11" s="1"/>
  <c r="F54" i="11"/>
  <c r="K54" i="11" s="1"/>
  <c r="F58" i="11"/>
  <c r="F66" i="11"/>
  <c r="K66" i="11" s="1"/>
  <c r="L66" i="11" s="1"/>
  <c r="F70" i="11"/>
  <c r="K70" i="11" s="1"/>
  <c r="L70" i="11" s="1"/>
  <c r="F78" i="11"/>
  <c r="K78" i="11" s="1"/>
  <c r="L78" i="11" s="1"/>
  <c r="F86" i="11"/>
  <c r="F90" i="11"/>
  <c r="F98" i="11"/>
  <c r="K98" i="11" s="1"/>
  <c r="AH14" i="11"/>
  <c r="F47" i="11"/>
  <c r="F51" i="11"/>
  <c r="K51" i="11" s="1"/>
  <c r="F59" i="11"/>
  <c r="K59" i="11" s="1"/>
  <c r="F67" i="11"/>
  <c r="K67" i="11" s="1"/>
  <c r="L67" i="11" s="1"/>
  <c r="F71" i="11"/>
  <c r="F79" i="11"/>
  <c r="K79" i="11" s="1"/>
  <c r="L79" i="11" s="1"/>
  <c r="F87" i="11"/>
  <c r="K87" i="11" s="1"/>
  <c r="F91" i="11"/>
  <c r="F95" i="11"/>
  <c r="K95" i="11" s="1"/>
  <c r="F99" i="11"/>
  <c r="K99" i="11" s="1"/>
  <c r="F48" i="11"/>
  <c r="K48" i="11" s="1"/>
  <c r="F52" i="11"/>
  <c r="K52" i="11" s="1"/>
  <c r="F60" i="11"/>
  <c r="F68" i="11"/>
  <c r="K68" i="11" s="1"/>
  <c r="L68" i="11" s="1"/>
  <c r="F72" i="11"/>
  <c r="K72" i="11" s="1"/>
  <c r="L72" i="11" s="1"/>
  <c r="F76" i="11"/>
  <c r="K76" i="11" s="1"/>
  <c r="L76" i="11" s="1"/>
  <c r="F80" i="11"/>
  <c r="F88" i="11"/>
  <c r="F92" i="11"/>
  <c r="K92" i="11" s="1"/>
  <c r="F96" i="11"/>
  <c r="AE16" i="11"/>
  <c r="AH15" i="11"/>
  <c r="L39" i="11"/>
  <c r="L110" i="11"/>
  <c r="L41" i="11"/>
  <c r="L133" i="11"/>
  <c r="L33" i="11"/>
  <c r="L31" i="11"/>
  <c r="K88" i="11" l="1"/>
  <c r="K80" i="11"/>
  <c r="L80" i="11" s="1"/>
  <c r="K47" i="11"/>
  <c r="L47" i="11" s="1"/>
  <c r="K58" i="11"/>
  <c r="L58" i="11" s="1"/>
  <c r="K119" i="11"/>
  <c r="K91" i="11"/>
  <c r="K57" i="11"/>
  <c r="L57" i="11" s="1"/>
  <c r="K115" i="11"/>
  <c r="L115" i="11" s="1"/>
  <c r="K125" i="11"/>
  <c r="L125" i="11" s="1"/>
  <c r="K90" i="11"/>
  <c r="K69" i="11"/>
  <c r="L69" i="11" s="1"/>
  <c r="K107" i="11"/>
  <c r="L107" i="11" s="1"/>
  <c r="K60" i="11"/>
  <c r="K71" i="11"/>
  <c r="L71" i="11" s="1"/>
  <c r="K86" i="11"/>
  <c r="L86" i="11" s="1"/>
  <c r="K94" i="11"/>
  <c r="L94" i="11" s="1"/>
  <c r="K129" i="11"/>
  <c r="L129" i="11" s="1"/>
  <c r="K96" i="11"/>
  <c r="K75" i="11"/>
  <c r="L75" i="11" s="1"/>
  <c r="K135" i="11"/>
  <c r="L135" i="11" s="1"/>
  <c r="K118" i="11"/>
  <c r="K113" i="11"/>
  <c r="L113" i="11" s="1"/>
  <c r="K132" i="11"/>
  <c r="L132" i="11" s="1"/>
  <c r="AI21" i="17"/>
  <c r="AG21" i="17" s="1"/>
  <c r="AH21" i="17"/>
  <c r="L111" i="11"/>
  <c r="L59" i="11"/>
  <c r="L49" i="11"/>
  <c r="L61" i="11"/>
  <c r="L134" i="11"/>
  <c r="L97" i="11"/>
  <c r="L106" i="11"/>
  <c r="L54" i="11"/>
  <c r="L55" i="11"/>
  <c r="L119" i="11"/>
  <c r="L87" i="11"/>
  <c r="L127" i="11"/>
  <c r="L53" i="11"/>
  <c r="L36" i="11"/>
  <c r="L90" i="11"/>
  <c r="L95" i="11"/>
  <c r="L138" i="11"/>
  <c r="L37" i="11"/>
  <c r="L60" i="11"/>
  <c r="L112" i="11"/>
  <c r="L99" i="11"/>
  <c r="L118" i="11"/>
  <c r="L52" i="11"/>
  <c r="L131" i="11"/>
  <c r="L96" i="11"/>
  <c r="L93" i="11"/>
  <c r="L124" i="11"/>
  <c r="L51" i="11"/>
  <c r="L126" i="11"/>
  <c r="L98" i="11"/>
  <c r="L137" i="11"/>
  <c r="L92" i="11"/>
  <c r="L136" i="11"/>
  <c r="L114" i="11"/>
  <c r="L88" i="11"/>
  <c r="L56" i="11"/>
  <c r="L109" i="11"/>
  <c r="L48" i="11"/>
  <c r="L91" i="11"/>
  <c r="L108" i="11"/>
  <c r="L116" i="11"/>
  <c r="L130" i="11"/>
  <c r="L50" i="11"/>
  <c r="AH16" i="11"/>
  <c r="AE17" i="11"/>
  <c r="AI16" i="11"/>
  <c r="AG16" i="11" s="1"/>
  <c r="A144" i="8"/>
  <c r="A143" i="8"/>
  <c r="A142" i="8"/>
  <c r="A141" i="8"/>
  <c r="A140" i="8"/>
  <c r="A139" i="8"/>
  <c r="A138" i="8"/>
  <c r="A137" i="8"/>
  <c r="A136" i="8"/>
  <c r="A135" i="8"/>
  <c r="A134" i="8"/>
  <c r="A133" i="8"/>
  <c r="A132" i="8"/>
  <c r="A131" i="8"/>
  <c r="A130" i="8"/>
  <c r="A129" i="8"/>
  <c r="A124" i="8"/>
  <c r="A123" i="8"/>
  <c r="A122" i="8"/>
  <c r="A121" i="8"/>
  <c r="A120" i="8"/>
  <c r="A119" i="8"/>
  <c r="A118" i="8"/>
  <c r="A117" i="8"/>
  <c r="A116" i="8"/>
  <c r="A115" i="8"/>
  <c r="A114" i="8"/>
  <c r="A113" i="8"/>
  <c r="A112" i="8"/>
  <c r="A111" i="8"/>
  <c r="A110" i="8"/>
  <c r="A109" i="8"/>
  <c r="A103" i="8"/>
  <c r="A102" i="8"/>
  <c r="A101" i="8"/>
  <c r="A100" i="8"/>
  <c r="A99" i="8"/>
  <c r="A98" i="8"/>
  <c r="A97" i="8"/>
  <c r="A96" i="8"/>
  <c r="A95" i="8"/>
  <c r="A94" i="8"/>
  <c r="A93" i="8"/>
  <c r="A92" i="8"/>
  <c r="A91" i="8"/>
  <c r="A90" i="8"/>
  <c r="A89" i="8"/>
  <c r="A88" i="8"/>
  <c r="A83" i="8"/>
  <c r="A82" i="8"/>
  <c r="A81" i="8"/>
  <c r="A80" i="8"/>
  <c r="A79" i="8"/>
  <c r="A78" i="8"/>
  <c r="A77" i="8"/>
  <c r="A76" i="8"/>
  <c r="A75" i="8"/>
  <c r="A74" i="8"/>
  <c r="A73" i="8"/>
  <c r="A72" i="8"/>
  <c r="A71" i="8"/>
  <c r="A70" i="8"/>
  <c r="A69" i="8"/>
  <c r="A68" i="8"/>
  <c r="A63" i="8"/>
  <c r="A62" i="8"/>
  <c r="A61" i="8"/>
  <c r="A60" i="8"/>
  <c r="A59" i="8"/>
  <c r="A58" i="8"/>
  <c r="A57" i="8"/>
  <c r="A56" i="8"/>
  <c r="A55" i="8"/>
  <c r="A54" i="8"/>
  <c r="A53" i="8"/>
  <c r="A52" i="8"/>
  <c r="A51" i="8"/>
  <c r="A50" i="8"/>
  <c r="A49" i="8"/>
  <c r="A48" i="8"/>
  <c r="A43" i="8"/>
  <c r="A42" i="8"/>
  <c r="A41" i="8"/>
  <c r="A40" i="8"/>
  <c r="A39" i="8"/>
  <c r="A38" i="8"/>
  <c r="A37" i="8"/>
  <c r="A36" i="8"/>
  <c r="A35" i="8"/>
  <c r="A34" i="8"/>
  <c r="A33" i="8"/>
  <c r="A32" i="8"/>
  <c r="A31" i="8"/>
  <c r="A30" i="8"/>
  <c r="A29" i="8"/>
  <c r="A28" i="8"/>
  <c r="B24" i="8"/>
  <c r="B21" i="8"/>
  <c r="B20" i="8"/>
  <c r="B19" i="8"/>
  <c r="B18" i="8"/>
  <c r="B17" i="8"/>
  <c r="B16" i="8"/>
  <c r="B15" i="8"/>
  <c r="B14" i="8"/>
  <c r="B13" i="8"/>
  <c r="B12" i="8"/>
  <c r="B11" i="8"/>
  <c r="B10" i="8"/>
  <c r="B9" i="8"/>
  <c r="B8" i="8"/>
  <c r="B7" i="8"/>
  <c r="B6" i="8"/>
  <c r="B5" i="8"/>
  <c r="B4" i="8"/>
  <c r="G111" i="8" l="1"/>
  <c r="J111" i="8" s="1"/>
  <c r="G131" i="8"/>
  <c r="J131" i="8" s="1"/>
  <c r="G90" i="8"/>
  <c r="J90" i="8" s="1"/>
  <c r="G124" i="8"/>
  <c r="J124" i="8" s="1"/>
  <c r="G144" i="8"/>
  <c r="J144" i="8" s="1"/>
  <c r="G103" i="8"/>
  <c r="J103" i="8" s="1"/>
  <c r="G102" i="8"/>
  <c r="J102" i="8" s="1"/>
  <c r="G123" i="8"/>
  <c r="J123" i="8" s="1"/>
  <c r="G143" i="8"/>
  <c r="J143" i="8" s="1"/>
  <c r="G133" i="8"/>
  <c r="J133" i="8" s="1"/>
  <c r="G92" i="8"/>
  <c r="J92" i="8" s="1"/>
  <c r="G113" i="8"/>
  <c r="J113" i="8" s="1"/>
  <c r="G114" i="8"/>
  <c r="J114" i="8" s="1"/>
  <c r="G134" i="8"/>
  <c r="J134" i="8" s="1"/>
  <c r="G93" i="8"/>
  <c r="J93" i="8" s="1"/>
  <c r="G110" i="8"/>
  <c r="J110" i="8" s="1"/>
  <c r="G130" i="8"/>
  <c r="J130" i="8" s="1"/>
  <c r="G89" i="8"/>
  <c r="J89" i="8" s="1"/>
  <c r="G137" i="8"/>
  <c r="J137" i="8" s="1"/>
  <c r="G96" i="8"/>
  <c r="J96" i="8" s="1"/>
  <c r="G117" i="8"/>
  <c r="J117" i="8" s="1"/>
  <c r="G97" i="8"/>
  <c r="J97" i="8" s="1"/>
  <c r="G118" i="8"/>
  <c r="J118" i="8" s="1"/>
  <c r="G138" i="8"/>
  <c r="J138" i="8" s="1"/>
  <c r="G112" i="8"/>
  <c r="J112" i="8" s="1"/>
  <c r="G91" i="8"/>
  <c r="J91" i="8" s="1"/>
  <c r="G132" i="8"/>
  <c r="J132" i="8" s="1"/>
  <c r="G98" i="8"/>
  <c r="J98" i="8" s="1"/>
  <c r="G139" i="8"/>
  <c r="J139" i="8" s="1"/>
  <c r="G119" i="8"/>
  <c r="J119" i="8" s="1"/>
  <c r="G88" i="8"/>
  <c r="J88" i="8" s="1"/>
  <c r="G109" i="8"/>
  <c r="J109" i="8" s="1"/>
  <c r="G129" i="8"/>
  <c r="J129" i="8" s="1"/>
  <c r="G122" i="8"/>
  <c r="J122" i="8" s="1"/>
  <c r="G101" i="8"/>
  <c r="J101" i="8" s="1"/>
  <c r="G142" i="8"/>
  <c r="J142" i="8" s="1"/>
  <c r="G115" i="8"/>
  <c r="J115" i="8" s="1"/>
  <c r="G135" i="8"/>
  <c r="J135" i="8" s="1"/>
  <c r="G94" i="8"/>
  <c r="J94" i="8" s="1"/>
  <c r="G116" i="8"/>
  <c r="J116" i="8" s="1"/>
  <c r="G136" i="8"/>
  <c r="J136" i="8" s="1"/>
  <c r="K136" i="8" s="1"/>
  <c r="G95" i="8"/>
  <c r="J95" i="8" s="1"/>
  <c r="G99" i="8"/>
  <c r="J99" i="8" s="1"/>
  <c r="G140" i="8"/>
  <c r="J140" i="8" s="1"/>
  <c r="G120" i="8"/>
  <c r="J120" i="8" s="1"/>
  <c r="G121" i="8"/>
  <c r="J121" i="8" s="1"/>
  <c r="G141" i="8"/>
  <c r="J141" i="8" s="1"/>
  <c r="G100" i="8"/>
  <c r="J100" i="8" s="1"/>
  <c r="G62" i="8"/>
  <c r="J62" i="8" s="1"/>
  <c r="G42" i="8"/>
  <c r="J42" i="8" s="1"/>
  <c r="G82" i="8"/>
  <c r="J82" i="8" s="1"/>
  <c r="G83" i="8"/>
  <c r="J83" i="8" s="1"/>
  <c r="G63" i="8"/>
  <c r="J63" i="8" s="1"/>
  <c r="G43" i="8"/>
  <c r="J43" i="8" s="1"/>
  <c r="K43" i="8" s="1"/>
  <c r="G52" i="8"/>
  <c r="J52" i="8" s="1"/>
  <c r="G32" i="8"/>
  <c r="J32" i="8" s="1"/>
  <c r="G72" i="8"/>
  <c r="J72" i="8" s="1"/>
  <c r="G55" i="8"/>
  <c r="J55" i="8" s="1"/>
  <c r="G35" i="8"/>
  <c r="J35" i="8" s="1"/>
  <c r="K35" i="8" s="1"/>
  <c r="G75" i="8"/>
  <c r="J75" i="8" s="1"/>
  <c r="G56" i="8"/>
  <c r="J56" i="8" s="1"/>
  <c r="G36" i="8"/>
  <c r="J36" i="8" s="1"/>
  <c r="G76" i="8"/>
  <c r="J76" i="8" s="1"/>
  <c r="G41" i="8"/>
  <c r="J41" i="8" s="1"/>
  <c r="K41" i="8" s="1"/>
  <c r="G61" i="8"/>
  <c r="J61" i="8" s="1"/>
  <c r="G81" i="8"/>
  <c r="J81" i="8" s="1"/>
  <c r="G29" i="8"/>
  <c r="J29" i="8" s="1"/>
  <c r="K29" i="8" s="1"/>
  <c r="G49" i="8"/>
  <c r="J49" i="8" s="1"/>
  <c r="G69" i="8"/>
  <c r="J69" i="8" s="1"/>
  <c r="G51" i="8"/>
  <c r="J51" i="8" s="1"/>
  <c r="G71" i="8"/>
  <c r="J71" i="8" s="1"/>
  <c r="G31" i="8"/>
  <c r="J31" i="8" s="1"/>
  <c r="K31" i="8" s="1"/>
  <c r="G54" i="8"/>
  <c r="J54" i="8" s="1"/>
  <c r="G34" i="8"/>
  <c r="J34" i="8" s="1"/>
  <c r="G74" i="8"/>
  <c r="J74" i="8" s="1"/>
  <c r="G79" i="8"/>
  <c r="J79" i="8" s="1"/>
  <c r="G59" i="8"/>
  <c r="J59" i="8" s="1"/>
  <c r="G39" i="8"/>
  <c r="J39" i="8" s="1"/>
  <c r="G30" i="8"/>
  <c r="J30" i="8" s="1"/>
  <c r="K30" i="8" s="1"/>
  <c r="G70" i="8"/>
  <c r="J70" i="8" s="1"/>
  <c r="G50" i="8"/>
  <c r="J50" i="8" s="1"/>
  <c r="G53" i="8"/>
  <c r="J53" i="8" s="1"/>
  <c r="G33" i="8"/>
  <c r="J33" i="8" s="1"/>
  <c r="G73" i="8"/>
  <c r="J73" i="8" s="1"/>
  <c r="G37" i="8"/>
  <c r="J37" i="8" s="1"/>
  <c r="G77" i="8"/>
  <c r="J77" i="8" s="1"/>
  <c r="G57" i="8"/>
  <c r="J57" i="8" s="1"/>
  <c r="G78" i="8"/>
  <c r="J78" i="8" s="1"/>
  <c r="G58" i="8"/>
  <c r="J58" i="8" s="1"/>
  <c r="G38" i="8"/>
  <c r="J38" i="8" s="1"/>
  <c r="G68" i="8"/>
  <c r="J68" i="8" s="1"/>
  <c r="G48" i="8"/>
  <c r="J48" i="8" s="1"/>
  <c r="G28" i="8"/>
  <c r="J28" i="8" s="1"/>
  <c r="G40" i="8"/>
  <c r="J40" i="8" s="1"/>
  <c r="G60" i="8"/>
  <c r="J60" i="8" s="1"/>
  <c r="G80" i="8"/>
  <c r="J80" i="8" s="1"/>
  <c r="AE18" i="11"/>
  <c r="AI17" i="11"/>
  <c r="AG17" i="11" s="1"/>
  <c r="AH17" i="11"/>
  <c r="K39" i="8"/>
  <c r="K37" i="8"/>
  <c r="K42" i="8"/>
  <c r="K38" i="8"/>
  <c r="K36" i="8"/>
  <c r="K34" i="8"/>
  <c r="B18" i="2"/>
  <c r="B19" i="2"/>
  <c r="B17" i="2"/>
  <c r="B16" i="2"/>
  <c r="B15" i="2"/>
  <c r="B14" i="2"/>
  <c r="B13" i="2"/>
  <c r="B12" i="2"/>
  <c r="B11" i="2"/>
  <c r="B10" i="2"/>
  <c r="B9" i="2"/>
  <c r="B8" i="2"/>
  <c r="B7" i="2"/>
  <c r="B6" i="2"/>
  <c r="B5" i="2"/>
  <c r="B4" i="2"/>
  <c r="B3" i="2"/>
  <c r="B2" i="2"/>
  <c r="K40" i="8" l="1"/>
  <c r="K33" i="8"/>
  <c r="K32" i="8"/>
  <c r="AI18" i="11"/>
  <c r="AG18" i="11" s="1"/>
  <c r="AH18" i="11"/>
  <c r="AE19" i="11"/>
  <c r="K59" i="8"/>
  <c r="K95" i="8"/>
  <c r="K52" i="8"/>
  <c r="K111" i="8"/>
  <c r="K133" i="8"/>
  <c r="K93" i="8"/>
  <c r="K50" i="8"/>
  <c r="K77" i="8"/>
  <c r="K90" i="8"/>
  <c r="K110" i="8"/>
  <c r="K63" i="8"/>
  <c r="K56" i="8"/>
  <c r="K72" i="8"/>
  <c r="K80" i="8"/>
  <c r="K96" i="8"/>
  <c r="K113" i="8"/>
  <c r="K121" i="8"/>
  <c r="K137" i="8"/>
  <c r="K57" i="8"/>
  <c r="K97" i="8"/>
  <c r="K138" i="8"/>
  <c r="K54" i="8"/>
  <c r="K71" i="8"/>
  <c r="K79" i="8"/>
  <c r="K94" i="8"/>
  <c r="K112" i="8"/>
  <c r="K120" i="8"/>
  <c r="K135" i="8"/>
  <c r="K103" i="8"/>
  <c r="K51" i="8"/>
  <c r="K70" i="8"/>
  <c r="K92" i="8"/>
  <c r="K119" i="8"/>
  <c r="K53" i="8"/>
  <c r="K134" i="8"/>
  <c r="K69" i="8"/>
  <c r="K131" i="8"/>
  <c r="K140" i="8"/>
  <c r="K28" i="8"/>
  <c r="K132" i="8"/>
  <c r="K60" i="8"/>
  <c r="K74" i="8"/>
  <c r="K82" i="8"/>
  <c r="K100" i="8"/>
  <c r="K115" i="8"/>
  <c r="K123" i="8"/>
  <c r="K141" i="8"/>
  <c r="K61" i="8"/>
  <c r="K101" i="8"/>
  <c r="K142" i="8"/>
  <c r="K58" i="8"/>
  <c r="K73" i="8"/>
  <c r="K81" i="8"/>
  <c r="K98" i="8"/>
  <c r="K114" i="8"/>
  <c r="K122" i="8"/>
  <c r="K139" i="8"/>
  <c r="K78" i="8"/>
  <c r="K118" i="8"/>
  <c r="K55" i="8"/>
  <c r="K99" i="8"/>
  <c r="K144" i="8"/>
  <c r="K91" i="8"/>
  <c r="K48" i="8"/>
  <c r="K68" i="8"/>
  <c r="K76" i="8"/>
  <c r="K88" i="8"/>
  <c r="K109" i="8"/>
  <c r="K117" i="8"/>
  <c r="K129" i="8"/>
  <c r="K49" i="8"/>
  <c r="K89" i="8"/>
  <c r="K130" i="8"/>
  <c r="K62" i="8"/>
  <c r="K75" i="8"/>
  <c r="K83" i="8"/>
  <c r="K102" i="8"/>
  <c r="K116" i="8"/>
  <c r="K124" i="8"/>
  <c r="K143" i="8"/>
  <c r="AI19" i="11" l="1"/>
  <c r="AG19" i="11" s="1"/>
  <c r="AH19" i="11"/>
  <c r="AE21" i="11"/>
  <c r="AH21" i="11" l="1"/>
  <c r="AI21" i="11"/>
  <c r="AG21" i="11" s="1"/>
  <c r="P7" i="4"/>
  <c r="M3" i="4"/>
  <c r="M4" i="4"/>
  <c r="M5" i="4"/>
  <c r="M6" i="4"/>
  <c r="M7" i="4"/>
  <c r="M8" i="4"/>
  <c r="M9" i="4"/>
  <c r="M10" i="4"/>
  <c r="M11" i="4"/>
  <c r="M12" i="4"/>
  <c r="M13" i="4"/>
  <c r="M14" i="4"/>
  <c r="M15" i="4"/>
  <c r="M16" i="4"/>
  <c r="M17" i="4"/>
  <c r="M18" i="4"/>
  <c r="M19" i="4"/>
  <c r="M2" i="4"/>
  <c r="B2" i="4"/>
  <c r="B3" i="4"/>
  <c r="B4" i="4"/>
  <c r="B5" i="4"/>
  <c r="B6" i="4"/>
  <c r="B7" i="4"/>
  <c r="B8" i="4"/>
  <c r="B9" i="4"/>
  <c r="B10" i="4"/>
  <c r="B11" i="4"/>
  <c r="B12" i="4"/>
  <c r="B13" i="4"/>
  <c r="B14" i="4"/>
  <c r="B15" i="4"/>
  <c r="B16" i="4"/>
  <c r="B17" i="4"/>
  <c r="B18" i="4"/>
  <c r="B19" i="4"/>
  <c r="D3" i="4" l="1"/>
  <c r="D4" i="4"/>
  <c r="D5" i="4"/>
  <c r="D6" i="4"/>
  <c r="D7" i="4"/>
  <c r="D8" i="4"/>
  <c r="D9" i="4"/>
  <c r="D10" i="4"/>
  <c r="D11" i="4"/>
  <c r="D12" i="4"/>
  <c r="D13" i="4"/>
  <c r="D14" i="4"/>
  <c r="D15" i="4"/>
  <c r="D16" i="4"/>
  <c r="D17" i="4"/>
  <c r="D18" i="4"/>
  <c r="D19" i="4"/>
  <c r="D2" i="4"/>
  <c r="P10" i="4"/>
  <c r="E2" i="4" s="1"/>
  <c r="Y12" i="2"/>
  <c r="C19" i="2"/>
  <c r="C18" i="2"/>
  <c r="C17" i="2"/>
  <c r="C16" i="2"/>
  <c r="C15" i="2"/>
  <c r="C14" i="2"/>
  <c r="C13" i="2"/>
  <c r="C12" i="2"/>
  <c r="C11" i="2"/>
  <c r="C10" i="2"/>
  <c r="C9" i="2"/>
  <c r="C8" i="2"/>
  <c r="C7" i="2"/>
  <c r="C6" i="2"/>
  <c r="C5" i="2"/>
  <c r="C4" i="2"/>
  <c r="C3" i="2"/>
  <c r="C2" i="2"/>
  <c r="H3" i="2"/>
  <c r="H4" i="2"/>
  <c r="H5" i="2"/>
  <c r="H6" i="2"/>
  <c r="H7" i="2"/>
  <c r="H8" i="2"/>
  <c r="H9" i="2"/>
  <c r="H10" i="2"/>
  <c r="H11" i="2"/>
  <c r="H12" i="2"/>
  <c r="H13" i="2"/>
  <c r="H14" i="2"/>
  <c r="H15" i="2"/>
  <c r="H16" i="2"/>
  <c r="H17" i="2"/>
  <c r="H18" i="2"/>
  <c r="H19" i="2"/>
  <c r="H2" i="2"/>
  <c r="Y22" i="2"/>
  <c r="K7" i="4" s="1"/>
  <c r="L7" i="4" s="1"/>
  <c r="K2" i="2" l="1"/>
  <c r="D2" i="2"/>
  <c r="K2" i="4"/>
  <c r="I2" i="4"/>
  <c r="K19" i="4"/>
  <c r="L19" i="4" s="1"/>
  <c r="K10" i="4"/>
  <c r="L10" i="4" s="1"/>
  <c r="K5" i="4"/>
  <c r="L5" i="4" s="1"/>
  <c r="I17" i="4"/>
  <c r="J17" i="4" s="1"/>
  <c r="G2" i="4"/>
  <c r="H2" i="4" s="1"/>
  <c r="K11" i="4"/>
  <c r="L11" i="4" s="1"/>
  <c r="K16" i="4"/>
  <c r="L16" i="4" s="1"/>
  <c r="K3" i="4"/>
  <c r="L3" i="4" s="1"/>
  <c r="I10" i="4"/>
  <c r="J10" i="4" s="1"/>
  <c r="I9" i="4"/>
  <c r="J9" i="4" s="1"/>
  <c r="I12" i="4"/>
  <c r="J12" i="4" s="1"/>
  <c r="I11" i="4"/>
  <c r="J11" i="4" s="1"/>
  <c r="I16" i="4"/>
  <c r="J16" i="4" s="1"/>
  <c r="I3" i="4"/>
  <c r="J3" i="4" s="1"/>
  <c r="K4" i="4"/>
  <c r="L4" i="4" s="1"/>
  <c r="K17" i="4"/>
  <c r="L17" i="4" s="1"/>
  <c r="I4" i="4"/>
  <c r="J4" i="4" s="1"/>
  <c r="I5" i="4"/>
  <c r="J5" i="4" s="1"/>
  <c r="K6" i="4"/>
  <c r="L6" i="4" s="1"/>
  <c r="K8" i="4"/>
  <c r="L8" i="4" s="1"/>
  <c r="K13" i="4"/>
  <c r="L13" i="4" s="1"/>
  <c r="I19" i="4"/>
  <c r="J19" i="4" s="1"/>
  <c r="K12" i="4"/>
  <c r="L12" i="4" s="1"/>
  <c r="K15" i="4"/>
  <c r="L15" i="4" s="1"/>
  <c r="I15" i="4"/>
  <c r="J15" i="4" s="1"/>
  <c r="I6" i="4"/>
  <c r="J6" i="4" s="1"/>
  <c r="I8" i="4"/>
  <c r="J8" i="4" s="1"/>
  <c r="I13" i="4"/>
  <c r="J13" i="4" s="1"/>
  <c r="K9" i="4"/>
  <c r="L9" i="4" s="1"/>
  <c r="L2" i="4"/>
  <c r="I7" i="4"/>
  <c r="J7" i="4" s="1"/>
  <c r="K18" i="4"/>
  <c r="L18" i="4" s="1"/>
  <c r="K14" i="4"/>
  <c r="L14" i="4" s="1"/>
  <c r="I18" i="4"/>
  <c r="J18" i="4" s="1"/>
  <c r="I14" i="4"/>
  <c r="J14" i="4" s="1"/>
  <c r="J2" i="4"/>
  <c r="F2" i="4"/>
  <c r="O3" i="2"/>
  <c r="P3" i="2" s="1"/>
  <c r="O7" i="2"/>
  <c r="P7" i="2" s="1"/>
  <c r="O11" i="2"/>
  <c r="P11" i="2" s="1"/>
  <c r="O15" i="2"/>
  <c r="P15" i="2" s="1"/>
  <c r="O19" i="2"/>
  <c r="P19" i="2" s="1"/>
  <c r="Q5" i="2"/>
  <c r="R5" i="2" s="1"/>
  <c r="Q9" i="2"/>
  <c r="R9" i="2" s="1"/>
  <c r="Q13" i="2"/>
  <c r="R13" i="2" s="1"/>
  <c r="Q17" i="2"/>
  <c r="R17" i="2" s="1"/>
  <c r="L2" i="2"/>
  <c r="M5" i="2"/>
  <c r="N5" i="2" s="1"/>
  <c r="M9" i="2"/>
  <c r="N9" i="2" s="1"/>
  <c r="M13" i="2"/>
  <c r="N13" i="2" s="1"/>
  <c r="M17" i="2"/>
  <c r="N17" i="2" s="1"/>
  <c r="M15" i="2"/>
  <c r="N15" i="2" s="1"/>
  <c r="O6" i="2"/>
  <c r="P6" i="2" s="1"/>
  <c r="O18" i="2"/>
  <c r="P18" i="2" s="1"/>
  <c r="Q8" i="2"/>
  <c r="R8" i="2" s="1"/>
  <c r="Q2" i="2"/>
  <c r="R2" i="2" s="1"/>
  <c r="M8" i="2"/>
  <c r="N8" i="2" s="1"/>
  <c r="O4" i="2"/>
  <c r="P4" i="2" s="1"/>
  <c r="O8" i="2"/>
  <c r="P8" i="2" s="1"/>
  <c r="O12" i="2"/>
  <c r="P12" i="2" s="1"/>
  <c r="O16" i="2"/>
  <c r="P16" i="2" s="1"/>
  <c r="O2" i="2"/>
  <c r="P2" i="2" s="1"/>
  <c r="Q6" i="2"/>
  <c r="R6" i="2" s="1"/>
  <c r="Q10" i="2"/>
  <c r="R10" i="2" s="1"/>
  <c r="Q14" i="2"/>
  <c r="R14" i="2" s="1"/>
  <c r="Q18" i="2"/>
  <c r="R18" i="2" s="1"/>
  <c r="M6" i="2"/>
  <c r="N6" i="2" s="1"/>
  <c r="M10" i="2"/>
  <c r="N10" i="2" s="1"/>
  <c r="M14" i="2"/>
  <c r="N14" i="2" s="1"/>
  <c r="M18" i="2"/>
  <c r="N18" i="2" s="1"/>
  <c r="M11" i="2"/>
  <c r="N11" i="2" s="1"/>
  <c r="O10" i="2"/>
  <c r="P10" i="2" s="1"/>
  <c r="Q4" i="2"/>
  <c r="R4" i="2" s="1"/>
  <c r="Q16" i="2"/>
  <c r="R16" i="2" s="1"/>
  <c r="M4" i="2"/>
  <c r="N4" i="2" s="1"/>
  <c r="M16" i="2"/>
  <c r="N16" i="2" s="1"/>
  <c r="O5" i="2"/>
  <c r="P5" i="2" s="1"/>
  <c r="O9" i="2"/>
  <c r="P9" i="2" s="1"/>
  <c r="O13" i="2"/>
  <c r="P13" i="2" s="1"/>
  <c r="O17" i="2"/>
  <c r="P17" i="2" s="1"/>
  <c r="Q3" i="2"/>
  <c r="R3" i="2" s="1"/>
  <c r="Q7" i="2"/>
  <c r="R7" i="2" s="1"/>
  <c r="Q11" i="2"/>
  <c r="R11" i="2" s="1"/>
  <c r="Q15" i="2"/>
  <c r="R15" i="2" s="1"/>
  <c r="Q19" i="2"/>
  <c r="R19" i="2" s="1"/>
  <c r="M3" i="2"/>
  <c r="N3" i="2" s="1"/>
  <c r="M7" i="2"/>
  <c r="N7" i="2" s="1"/>
  <c r="M19" i="2"/>
  <c r="N19" i="2" s="1"/>
  <c r="O14" i="2"/>
  <c r="P14" i="2" s="1"/>
  <c r="Q12" i="2"/>
  <c r="R12" i="2" s="1"/>
  <c r="M2" i="2"/>
  <c r="N2" i="2" s="1"/>
  <c r="M12" i="2"/>
  <c r="N12" i="2" s="1"/>
  <c r="G18" i="4"/>
  <c r="H18" i="4" s="1"/>
  <c r="K18" i="2"/>
  <c r="L18" i="2" s="1"/>
  <c r="I18" i="2"/>
  <c r="J18" i="2" s="1"/>
  <c r="K3" i="2"/>
  <c r="L3" i="2" s="1"/>
  <c r="K7" i="2"/>
  <c r="L7" i="2" s="1"/>
  <c r="K11" i="2"/>
  <c r="L11" i="2" s="1"/>
  <c r="K15" i="2"/>
  <c r="L15" i="2" s="1"/>
  <c r="K19" i="2"/>
  <c r="L19" i="2" s="1"/>
  <c r="I3" i="2"/>
  <c r="J3" i="2" s="1"/>
  <c r="I7" i="2"/>
  <c r="J7" i="2" s="1"/>
  <c r="I11" i="2"/>
  <c r="J11" i="2" s="1"/>
  <c r="I15" i="2"/>
  <c r="J15" i="2" s="1"/>
  <c r="I19" i="2"/>
  <c r="J19" i="2" s="1"/>
  <c r="I2" i="2"/>
  <c r="J2" i="2" s="1"/>
  <c r="K4" i="2"/>
  <c r="L4" i="2" s="1"/>
  <c r="K5" i="2"/>
  <c r="L5" i="2" s="1"/>
  <c r="K6" i="2"/>
  <c r="L6" i="2" s="1"/>
  <c r="I12" i="2"/>
  <c r="J12" i="2" s="1"/>
  <c r="I10" i="2"/>
  <c r="J10" i="2" s="1"/>
  <c r="I9" i="2"/>
  <c r="J9" i="2" s="1"/>
  <c r="K17" i="2"/>
  <c r="L17" i="2" s="1"/>
  <c r="I14" i="2"/>
  <c r="J14" i="2" s="1"/>
  <c r="K8" i="2"/>
  <c r="L8" i="2" s="1"/>
  <c r="K9" i="2"/>
  <c r="L9" i="2" s="1"/>
  <c r="K10" i="2"/>
  <c r="L10" i="2" s="1"/>
  <c r="I8" i="2"/>
  <c r="J8" i="2" s="1"/>
  <c r="I6" i="2"/>
  <c r="J6" i="2" s="1"/>
  <c r="I5" i="2"/>
  <c r="J5" i="2" s="1"/>
  <c r="K16" i="2"/>
  <c r="L16" i="2" s="1"/>
  <c r="I13" i="2"/>
  <c r="J13" i="2" s="1"/>
  <c r="K12" i="2"/>
  <c r="L12" i="2" s="1"/>
  <c r="K13" i="2"/>
  <c r="L13" i="2" s="1"/>
  <c r="K14" i="2"/>
  <c r="L14" i="2" s="1"/>
  <c r="I4" i="2"/>
  <c r="J4" i="2" s="1"/>
  <c r="I17" i="2"/>
  <c r="J17" i="2" s="1"/>
  <c r="I16" i="2"/>
  <c r="J16" i="2" s="1"/>
  <c r="F8" i="2"/>
  <c r="G8" i="2" s="1"/>
  <c r="F10" i="2"/>
  <c r="G10" i="2" s="1"/>
  <c r="F4" i="2"/>
  <c r="G4" i="2" s="1"/>
  <c r="F12" i="2"/>
  <c r="G12" i="2" s="1"/>
  <c r="G14" i="4"/>
  <c r="H14" i="4" s="1"/>
  <c r="F6" i="2"/>
  <c r="G6" i="2" s="1"/>
  <c r="F16" i="2"/>
  <c r="G16" i="2" s="1"/>
  <c r="F3" i="2"/>
  <c r="G3" i="2" s="1"/>
  <c r="F7" i="2"/>
  <c r="G7" i="2" s="1"/>
  <c r="G5" i="4"/>
  <c r="H5" i="4" s="1"/>
  <c r="G12" i="4"/>
  <c r="H12" i="4" s="1"/>
  <c r="G19" i="4"/>
  <c r="H19" i="4" s="1"/>
  <c r="G8" i="4"/>
  <c r="H8" i="4" s="1"/>
  <c r="F5" i="2"/>
  <c r="G5" i="2" s="1"/>
  <c r="G9" i="4"/>
  <c r="H9" i="4" s="1"/>
  <c r="G15" i="4"/>
  <c r="H15" i="4" s="1"/>
  <c r="F14" i="2"/>
  <c r="G14" i="2" s="1"/>
  <c r="F18" i="2"/>
  <c r="G18" i="2" s="1"/>
  <c r="G4" i="4"/>
  <c r="H4" i="4" s="1"/>
  <c r="G10" i="4"/>
  <c r="H10" i="4" s="1"/>
  <c r="E5" i="4"/>
  <c r="F5" i="4" s="1"/>
  <c r="E12" i="4"/>
  <c r="F12" i="4" s="1"/>
  <c r="E4" i="4"/>
  <c r="F4" i="4" s="1"/>
  <c r="E19" i="4"/>
  <c r="F19" i="4" s="1"/>
  <c r="E11" i="4"/>
  <c r="F11" i="4" s="1"/>
  <c r="E7" i="4"/>
  <c r="F7" i="4" s="1"/>
  <c r="E3" i="4"/>
  <c r="F3" i="4" s="1"/>
  <c r="E18" i="4"/>
  <c r="F18" i="4" s="1"/>
  <c r="E14" i="4"/>
  <c r="F14" i="4" s="1"/>
  <c r="E10" i="4"/>
  <c r="F10" i="4" s="1"/>
  <c r="E6" i="4"/>
  <c r="F6" i="4" s="1"/>
  <c r="E16" i="4"/>
  <c r="F16" i="4" s="1"/>
  <c r="E8" i="4"/>
  <c r="F8" i="4" s="1"/>
  <c r="E15" i="4"/>
  <c r="F15" i="4" s="1"/>
  <c r="E17" i="4"/>
  <c r="F17" i="4" s="1"/>
  <c r="E13" i="4"/>
  <c r="F13" i="4" s="1"/>
  <c r="E9" i="4"/>
  <c r="F9" i="4" s="1"/>
  <c r="G3" i="4"/>
  <c r="H3" i="4" s="1"/>
  <c r="G7" i="4"/>
  <c r="H7" i="4" s="1"/>
  <c r="G13" i="4"/>
  <c r="H13" i="4" s="1"/>
  <c r="G17" i="4"/>
  <c r="H17" i="4" s="1"/>
  <c r="G16" i="4"/>
  <c r="H16" i="4" s="1"/>
  <c r="G6" i="4"/>
  <c r="H6" i="4" s="1"/>
  <c r="G11" i="4"/>
  <c r="H11" i="4" s="1"/>
  <c r="F11" i="2"/>
  <c r="G11" i="2" s="1"/>
  <c r="F15" i="2"/>
  <c r="G15" i="2" s="1"/>
  <c r="F19" i="2"/>
  <c r="G19" i="2" s="1"/>
  <c r="F2" i="2"/>
  <c r="G2" i="2" s="1"/>
  <c r="F9" i="2"/>
  <c r="G9" i="2" s="1"/>
  <c r="F13" i="2"/>
  <c r="G13" i="2" s="1"/>
  <c r="F17" i="2"/>
  <c r="G17" i="2" s="1"/>
  <c r="D3" i="2"/>
  <c r="E3" i="2" s="1"/>
  <c r="D6" i="2"/>
  <c r="E6" i="2" s="1"/>
  <c r="D14" i="2"/>
  <c r="E14" i="2" s="1"/>
  <c r="D10" i="2"/>
  <c r="E10" i="2" s="1"/>
  <c r="D18" i="2"/>
  <c r="E18" i="2" s="1"/>
  <c r="D17" i="2"/>
  <c r="E17" i="2" s="1"/>
  <c r="D13" i="2"/>
  <c r="E13" i="2" s="1"/>
  <c r="D9" i="2"/>
  <c r="E9" i="2" s="1"/>
  <c r="D5" i="2"/>
  <c r="E5" i="2" s="1"/>
  <c r="E2" i="2"/>
  <c r="D16" i="2"/>
  <c r="E16" i="2" s="1"/>
  <c r="D12" i="2"/>
  <c r="E12" i="2" s="1"/>
  <c r="D8" i="2"/>
  <c r="E8" i="2" s="1"/>
  <c r="D4" i="2"/>
  <c r="E4" i="2" s="1"/>
  <c r="D19" i="2"/>
  <c r="E19" i="2" s="1"/>
  <c r="D15" i="2"/>
  <c r="E15" i="2" s="1"/>
  <c r="D11" i="2"/>
  <c r="E11" i="2" s="1"/>
  <c r="D7" i="2"/>
  <c r="E7" i="2" s="1"/>
</calcChain>
</file>

<file path=xl/sharedStrings.xml><?xml version="1.0" encoding="utf-8"?>
<sst xmlns="http://schemas.openxmlformats.org/spreadsheetml/2006/main" count="897" uniqueCount="196">
  <si>
    <t>MCL</t>
  </si>
  <si>
    <t>I/N</t>
  </si>
  <si>
    <t>Long Term (I/N=-20dB), Traditional Building, BEL 1%</t>
  </si>
  <si>
    <t>Interference Threshold without antenna</t>
  </si>
  <si>
    <t>dBm</t>
  </si>
  <si>
    <t>distance (m)</t>
  </si>
  <si>
    <t>PPFS ant gain (dBi)</t>
  </si>
  <si>
    <t>Scenario Distance</t>
  </si>
  <si>
    <t>Actual Distance</t>
  </si>
  <si>
    <t>BEL 1%</t>
  </si>
  <si>
    <t>Long Term (I/N=-20dB), Thermally Efficient Building, BEL 1%</t>
  </si>
  <si>
    <t>C_angle</t>
  </si>
  <si>
    <t>Scenario Antenna Pattern at 15m height Difference</t>
  </si>
  <si>
    <t>Distance [m]</t>
  </si>
  <si>
    <t>FS gain [dBi]</t>
  </si>
  <si>
    <t>Incident Angle (degree)</t>
  </si>
  <si>
    <t>C_angle (dB)</t>
  </si>
  <si>
    <t>Height of PP-FS</t>
  </si>
  <si>
    <t>m</t>
  </si>
  <si>
    <t>This approximation does not take the opening angle of the QPS antennas into account, which are much less than 90°. Therefore there is no correction factor C_angle at an incident angle of 90°. In reality the correction would need to take the antenna pattern of the QPS antennas into account.</t>
  </si>
  <si>
    <t>H</t>
  </si>
  <si>
    <t>[Meters]</t>
  </si>
  <si>
    <t>The PTP-FS Antenna height above the Q-SSC antenna range from Q-SSC</t>
  </si>
  <si>
    <r>
      <t>B</t>
    </r>
    <r>
      <rPr>
        <b/>
        <vertAlign val="subscript"/>
        <sz val="12"/>
        <color theme="1"/>
        <rFont val="Calibri"/>
        <family val="2"/>
        <scheme val="minor"/>
      </rPr>
      <t>IF.PTP</t>
    </r>
  </si>
  <si>
    <t>[MHz]</t>
  </si>
  <si>
    <t>NF</t>
  </si>
  <si>
    <t>[dB]</t>
  </si>
  <si>
    <t>The PTP-FS Victim  receiver Noise Figure</t>
  </si>
  <si>
    <r>
      <t>(I/N)</t>
    </r>
    <r>
      <rPr>
        <b/>
        <vertAlign val="subscript"/>
        <sz val="12"/>
        <color theme="1"/>
        <rFont val="Calibri"/>
        <family val="2"/>
        <scheme val="minor"/>
      </rPr>
      <t>Th.PTP</t>
    </r>
  </si>
  <si>
    <t>Interference to Noise threshold level</t>
  </si>
  <si>
    <t>EIRP</t>
  </si>
  <si>
    <t>[dBm]</t>
  </si>
  <si>
    <t>The Q-SSC EIRP</t>
  </si>
  <si>
    <r>
      <t>DC</t>
    </r>
    <r>
      <rPr>
        <b/>
        <vertAlign val="subscript"/>
        <sz val="12"/>
        <color theme="1"/>
        <rFont val="Calibri"/>
        <family val="2"/>
        <scheme val="minor"/>
      </rPr>
      <t>time</t>
    </r>
  </si>
  <si>
    <t>Time Duty Cycle</t>
  </si>
  <si>
    <t>POL</t>
  </si>
  <si>
    <t>Polarization Loss</t>
  </si>
  <si>
    <t>MG</t>
  </si>
  <si>
    <t>Modulation gain = BW correction factor (BWCF)</t>
  </si>
  <si>
    <r>
      <t>B</t>
    </r>
    <r>
      <rPr>
        <b/>
        <vertAlign val="subscript"/>
        <sz val="12"/>
        <color theme="1"/>
        <rFont val="Calibri"/>
        <family val="2"/>
        <scheme val="minor"/>
      </rPr>
      <t>Outdoor</t>
    </r>
  </si>
  <si>
    <r>
      <t>L</t>
    </r>
    <r>
      <rPr>
        <b/>
        <vertAlign val="subscript"/>
        <sz val="12"/>
        <color theme="1"/>
        <rFont val="Calibri"/>
        <family val="2"/>
        <scheme val="minor"/>
      </rPr>
      <t>OOB</t>
    </r>
  </si>
  <si>
    <t>Building Loss for outdoor case</t>
  </si>
  <si>
    <t>Reference ETSI EN 303 883-1</t>
  </si>
  <si>
    <t>The PTP-FS IF Band width</t>
  </si>
  <si>
    <t>Irx</t>
  </si>
  <si>
    <t>KT</t>
  </si>
  <si>
    <t>KT Reference (Boltzman * temperature)</t>
  </si>
  <si>
    <t>[dBm/MHz]</t>
  </si>
  <si>
    <t>R (m)</t>
  </si>
  <si>
    <t>G_dBi</t>
  </si>
  <si>
    <t>FC</t>
  </si>
  <si>
    <t>Center Frequence of Q-SSC</t>
  </si>
  <si>
    <r>
      <t>Phi</t>
    </r>
    <r>
      <rPr>
        <b/>
        <i/>
        <vertAlign val="subscript"/>
        <sz val="10"/>
        <color theme="1"/>
        <rFont val="Calibri"/>
        <family val="2"/>
        <scheme val="minor"/>
      </rPr>
      <t>R</t>
    </r>
  </si>
  <si>
    <t>BW</t>
  </si>
  <si>
    <t>Worst case Bandwith</t>
  </si>
  <si>
    <t>Q-SSC Antenna parameters for calculations</t>
  </si>
  <si>
    <t>Actual range</t>
  </si>
  <si>
    <t>MCL (Outdoor)</t>
  </si>
  <si>
    <t>min Distance (Outdoor)</t>
  </si>
  <si>
    <r>
      <t>X</t>
    </r>
    <r>
      <rPr>
        <b/>
        <vertAlign val="subscript"/>
        <sz val="12"/>
        <color theme="1"/>
        <rFont val="Calibri"/>
        <family val="2"/>
        <scheme val="minor"/>
      </rPr>
      <t>OB</t>
    </r>
  </si>
  <si>
    <t xml:space="preserve">The distance between Q-SSC antenna boresight to automotive antenna boresight </t>
  </si>
  <si>
    <r>
      <t>B</t>
    </r>
    <r>
      <rPr>
        <b/>
        <vertAlign val="subscript"/>
        <sz val="12"/>
        <color theme="1"/>
        <rFont val="Calibri"/>
        <family val="2"/>
        <scheme val="minor"/>
      </rPr>
      <t>IF.auto</t>
    </r>
  </si>
  <si>
    <t>The Automotive IF Band width</t>
  </si>
  <si>
    <t>The Automotive Victim  receiver Noise Figure</t>
  </si>
  <si>
    <r>
      <t>(I/N)</t>
    </r>
    <r>
      <rPr>
        <b/>
        <vertAlign val="subscript"/>
        <sz val="12"/>
        <color theme="1"/>
        <rFont val="Calibri"/>
        <family val="2"/>
        <scheme val="minor"/>
      </rPr>
      <t>Th.auto</t>
    </r>
  </si>
  <si>
    <r>
      <t>MG</t>
    </r>
    <r>
      <rPr>
        <b/>
        <vertAlign val="subscript"/>
        <sz val="11"/>
        <color theme="1"/>
        <rFont val="Calibri"/>
        <family val="2"/>
        <scheme val="minor"/>
      </rPr>
      <t>auto</t>
    </r>
  </si>
  <si>
    <r>
      <t>NF</t>
    </r>
    <r>
      <rPr>
        <b/>
        <vertAlign val="subscript"/>
        <sz val="11"/>
        <color theme="1"/>
        <rFont val="Calibri"/>
        <family val="2"/>
        <scheme val="minor"/>
      </rPr>
      <t>auto</t>
    </r>
  </si>
  <si>
    <r>
      <t>DC</t>
    </r>
    <r>
      <rPr>
        <b/>
        <vertAlign val="subscript"/>
        <sz val="11"/>
        <color theme="1"/>
        <rFont val="Calibri"/>
        <family val="2"/>
        <scheme val="minor"/>
      </rPr>
      <t>time.auto</t>
    </r>
  </si>
  <si>
    <r>
      <t>Irx</t>
    </r>
    <r>
      <rPr>
        <b/>
        <vertAlign val="subscript"/>
        <sz val="11"/>
        <color theme="1"/>
        <rFont val="Calibri"/>
        <family val="2"/>
        <scheme val="minor"/>
      </rPr>
      <t>auto</t>
    </r>
  </si>
  <si>
    <t>teta [Deg.]</t>
  </si>
  <si>
    <t>G [dB]</t>
  </si>
  <si>
    <t>Range [m] 
(for X_ob = 6m)</t>
  </si>
  <si>
    <r>
      <t>Teta</t>
    </r>
    <r>
      <rPr>
        <b/>
        <i/>
        <vertAlign val="subscript"/>
        <sz val="10"/>
        <color theme="1"/>
        <rFont val="Calibri"/>
        <family val="2"/>
        <scheme val="minor"/>
      </rPr>
      <t>R</t>
    </r>
  </si>
  <si>
    <t>Actual Range</t>
  </si>
  <si>
    <t>* This is worst case of peak transmission along 8% of Q-SSC operating time. There is no transmission at all along 92% of Q-SSC operating time.</t>
  </si>
  <si>
    <t>Scenario PTP-FS Antenna Pattern at 15m height Difference along 5000 meters</t>
  </si>
  <si>
    <t>Scenario of automotive antenna pattern along range of 250 meters.</t>
  </si>
  <si>
    <t>Per ECC REPORT 315 - Page 41</t>
  </si>
  <si>
    <t xml:space="preserve">Per ECC REPORT 315 pp 41 &amp; per ECC-Rep-262 for Automotive radar </t>
  </si>
  <si>
    <t>For Q_SSC outdoor and automotive LRR  victim we use the following parameters</t>
  </si>
  <si>
    <t>Interference to Noise threshold level (Rec. ITU-R M.2057-1 pp.7 Protective criteria)</t>
  </si>
  <si>
    <t>Irx.auto (dB)=-113.83+10∙log_10 (B_IF )+NF-6=-107.84 dB</t>
  </si>
  <si>
    <t xml:space="preserve">Time Duty Cycle considering automotive cycle of 50msec </t>
  </si>
  <si>
    <t>MGauto is calculated with  worst-case bandwidth (1500MHz) for interference.</t>
  </si>
  <si>
    <r>
      <rPr>
        <b/>
        <i/>
        <sz val="10"/>
        <color theme="1"/>
        <rFont val="Calibri"/>
        <family val="2"/>
        <scheme val="minor"/>
      </rPr>
      <t>Comment:</t>
    </r>
    <r>
      <rPr>
        <i/>
        <sz val="10"/>
        <color theme="1"/>
        <rFont val="Calibri"/>
        <family val="2"/>
        <scheme val="minor"/>
      </rPr>
      <t xml:space="preserve"> </t>
    </r>
  </si>
  <si>
    <t>(BW maximum requested of 4000 MHz will reduce interference by another 4.3 dB)</t>
  </si>
  <si>
    <t>Parameter Name</t>
  </si>
  <si>
    <t>min Value</t>
  </si>
  <si>
    <t>max Value</t>
  </si>
  <si>
    <t>Definition</t>
  </si>
  <si>
    <t>Number of Chirps per cycle</t>
  </si>
  <si>
    <t>Duration of each chirp</t>
  </si>
  <si>
    <t>Duration of pause between 2 chirps</t>
  </si>
  <si>
    <t>1.5 GHz</t>
  </si>
  <si>
    <t>4 GHz</t>
  </si>
  <si>
    <t>Bandwith range of each churp</t>
  </si>
  <si>
    <t>5 msec</t>
  </si>
  <si>
    <t>10 msec</t>
  </si>
  <si>
    <t>Duration of dwell time</t>
  </si>
  <si>
    <t>95 msec</t>
  </si>
  <si>
    <t>90 msec</t>
  </si>
  <si>
    <t>Duration of data transfer per cycle</t>
  </si>
  <si>
    <r>
      <t>N</t>
    </r>
    <r>
      <rPr>
        <b/>
        <vertAlign val="subscript"/>
        <sz val="12"/>
        <color theme="1"/>
        <rFont val="Calibri"/>
        <family val="2"/>
        <scheme val="minor"/>
      </rPr>
      <t>chirps</t>
    </r>
  </si>
  <si>
    <r>
      <t>T</t>
    </r>
    <r>
      <rPr>
        <b/>
        <vertAlign val="subscript"/>
        <sz val="12"/>
        <color theme="1"/>
        <rFont val="Calibri"/>
        <family val="2"/>
        <scheme val="minor"/>
      </rPr>
      <t>chirp</t>
    </r>
  </si>
  <si>
    <r>
      <t>T</t>
    </r>
    <r>
      <rPr>
        <b/>
        <vertAlign val="subscript"/>
        <sz val="12"/>
        <color theme="1"/>
        <rFont val="Calibri"/>
        <family val="2"/>
        <scheme val="minor"/>
      </rPr>
      <t>pause</t>
    </r>
  </si>
  <si>
    <r>
      <t>BW</t>
    </r>
    <r>
      <rPr>
        <b/>
        <vertAlign val="subscript"/>
        <sz val="12"/>
        <color theme="1"/>
        <rFont val="Calibri"/>
        <family val="2"/>
        <scheme val="minor"/>
      </rPr>
      <t>chirp</t>
    </r>
  </si>
  <si>
    <r>
      <t>T</t>
    </r>
    <r>
      <rPr>
        <b/>
        <vertAlign val="subscript"/>
        <sz val="12"/>
        <color theme="1"/>
        <rFont val="Calibri"/>
        <family val="2"/>
        <scheme val="minor"/>
      </rPr>
      <t>dwell</t>
    </r>
  </si>
  <si>
    <r>
      <t>T</t>
    </r>
    <r>
      <rPr>
        <b/>
        <vertAlign val="subscript"/>
        <sz val="12"/>
        <color theme="1"/>
        <rFont val="Calibri"/>
        <family val="2"/>
        <scheme val="minor"/>
      </rPr>
      <t>data.transfer</t>
    </r>
  </si>
  <si>
    <t xml:space="preserve">transmition time / cycle time </t>
  </si>
  <si>
    <t>20 MicroSec</t>
  </si>
  <si>
    <t>5 MicroSec</t>
  </si>
  <si>
    <t xml:space="preserve">Due to physical constraints not all antennas can be seen from PP-FS. Since from the angle with the maximum level of emission only partial EUT antenna clusters are in the line of 
sight, the power needs to be corrected to include only active antennas. </t>
  </si>
  <si>
    <t>Traditional building, required distance (m), BEL 1%</t>
  </si>
  <si>
    <t>Thermally eff. building, required distance (m), BEL 1%</t>
  </si>
  <si>
    <t>Long Term (I/N=-20dB), Traditional Building, BEL 10%</t>
  </si>
  <si>
    <t>Long Term (I/N=-20dB), Thermally Efficient Building, BEL 10%</t>
  </si>
  <si>
    <t>BEL 10%</t>
  </si>
  <si>
    <t>Traditional building, required distance (m), BEL 10%</t>
  </si>
  <si>
    <t>Thermally eff. building, required distance (m), BEL 10%</t>
  </si>
  <si>
    <t>Long Term (I/N=-20dB), Thermally Efficient Building, BEL 50%</t>
  </si>
  <si>
    <t>Long Term (I/N=-20dB), Traditional Building, BEL 50%</t>
  </si>
  <si>
    <t>Thermally eff. building, required distance (m), BEL 50%</t>
  </si>
  <si>
    <t>Traditional building, required distance (m), BEL 50%</t>
  </si>
  <si>
    <t>BEL 50%</t>
  </si>
  <si>
    <t>required Distance (Outdoor)</t>
  </si>
  <si>
    <r>
      <t>B</t>
    </r>
    <r>
      <rPr>
        <b/>
        <vertAlign val="subscript"/>
        <sz val="12"/>
        <color theme="1"/>
        <rFont val="Calibri"/>
        <family val="2"/>
        <scheme val="minor"/>
      </rPr>
      <t>Trad1</t>
    </r>
  </si>
  <si>
    <r>
      <t>B</t>
    </r>
    <r>
      <rPr>
        <b/>
        <vertAlign val="subscript"/>
        <sz val="12"/>
        <color theme="1"/>
        <rFont val="Calibri"/>
        <family val="2"/>
        <scheme val="minor"/>
      </rPr>
      <t>ther1</t>
    </r>
  </si>
  <si>
    <r>
      <t>B</t>
    </r>
    <r>
      <rPr>
        <b/>
        <vertAlign val="subscript"/>
        <sz val="12"/>
        <color theme="1"/>
        <rFont val="Calibri"/>
        <family val="2"/>
        <scheme val="minor"/>
      </rPr>
      <t>Trad10</t>
    </r>
  </si>
  <si>
    <r>
      <t>B</t>
    </r>
    <r>
      <rPr>
        <b/>
        <vertAlign val="subscript"/>
        <sz val="12"/>
        <color theme="1"/>
        <rFont val="Calibri"/>
        <family val="2"/>
        <scheme val="minor"/>
      </rPr>
      <t>ther10</t>
    </r>
  </si>
  <si>
    <t>Traditional Building Loss 10%  for indoor case</t>
  </si>
  <si>
    <t>Thermally Efficient Building Loss 10% for indoor case</t>
  </si>
  <si>
    <t>Traditional Building Loss 1%  for indoor case</t>
  </si>
  <si>
    <t>Thermally Efficient Building Loss 1% for indoor case</t>
  </si>
  <si>
    <t>Traditional Building Loss 50% for indoor case</t>
  </si>
  <si>
    <t>Thermally Efficient Building Loss 50% for indoor case</t>
  </si>
  <si>
    <t>MCL (Indoor 50%, trad.)</t>
  </si>
  <si>
    <t>Trad. building, required distance (m), BEL 50%</t>
  </si>
  <si>
    <t>MCL (Indoor 10%, trad.)</t>
  </si>
  <si>
    <t>Trad. building, required distance (m), BEL 10%</t>
  </si>
  <si>
    <t>MCL (Indoor 1%, trad.)</t>
  </si>
  <si>
    <t>Trad. building, required distance (m), BEL 1%</t>
  </si>
  <si>
    <t>MCL (Indoor 1%, them. Eff.)</t>
  </si>
  <si>
    <t>Therm. eff. building, required distance (m), BEL 1%</t>
  </si>
  <si>
    <t>MCL (Indoor 50%, them. Eff.)</t>
  </si>
  <si>
    <t>Therm. eff. building, required distance (m), BEL 50%</t>
  </si>
  <si>
    <r>
      <t>B</t>
    </r>
    <r>
      <rPr>
        <b/>
        <vertAlign val="subscript"/>
        <sz val="12"/>
        <color theme="1"/>
        <rFont val="Calibri"/>
        <family val="2"/>
        <scheme val="minor"/>
      </rPr>
      <t>Trad50</t>
    </r>
  </si>
  <si>
    <r>
      <t>B</t>
    </r>
    <r>
      <rPr>
        <b/>
        <vertAlign val="subscript"/>
        <sz val="12"/>
        <color theme="1"/>
        <rFont val="Calibri"/>
        <family val="2"/>
        <scheme val="minor"/>
      </rPr>
      <t>ther50</t>
    </r>
  </si>
  <si>
    <t>MCL (Indoor 10%, them. Eff.)</t>
  </si>
  <si>
    <t>Therm. eff. building, required distance (m), BEL 10%</t>
  </si>
  <si>
    <t xml:space="preserve"> b</t>
  </si>
  <si>
    <t>QPS Ant Pattern @ 33,2°</t>
  </si>
  <si>
    <t>Number of Clusters</t>
  </si>
  <si>
    <t>Distance Panels</t>
  </si>
  <si>
    <t>W</t>
  </si>
  <si>
    <t>Width Panels</t>
  </si>
  <si>
    <t>D</t>
  </si>
  <si>
    <t>Height Panel</t>
  </si>
  <si>
    <t>Antennas seen</t>
  </si>
  <si>
    <t>QPS antpattern [dB]</t>
  </si>
  <si>
    <t>corresponding scenario distance (m)</t>
  </si>
  <si>
    <t>QPS Ant Pattern</t>
  </si>
  <si>
    <t>Scenario Distance (m)</t>
  </si>
  <si>
    <t xml:space="preserve"> FS_ant (dB)</t>
  </si>
  <si>
    <t>required oudoor Distance (m)</t>
  </si>
  <si>
    <t xml:space="preserve">MCL (dB) </t>
  </si>
  <si>
    <t>MCL (Trad. Build, 50%, Indoor)</t>
  </si>
  <si>
    <t>min Distance (Trad. Build, 50%, Indoor)</t>
  </si>
  <si>
    <t>MCL (Trad. Build, 10%, Indoor)</t>
  </si>
  <si>
    <t>MCL (Trad. Build, 1%, Indoor)</t>
  </si>
  <si>
    <t>min Distance (Trad. Build, 1%, Indoor)</t>
  </si>
  <si>
    <t>min Distance (Trad. Build, 10%, Indoor)</t>
  </si>
  <si>
    <t>Gain LRR antenna, G_LRR (dBi)</t>
  </si>
  <si>
    <t>Distance (m)</t>
  </si>
  <si>
    <t>EIRP [dBm]</t>
  </si>
  <si>
    <t>BWCF [dB]</t>
  </si>
  <si>
    <t>OOB Att. [dB]</t>
  </si>
  <si>
    <t>FS Ant. Gain [dB]</t>
  </si>
  <si>
    <t>FS N [dBm]</t>
  </si>
  <si>
    <t>I/N [dB]</t>
  </si>
  <si>
    <t>BEL 1% [dB]</t>
  </si>
  <si>
    <t>QPS Ant. Pat.</t>
  </si>
  <si>
    <t>BEL 10% [dB]</t>
  </si>
  <si>
    <t>BEL 50% [dB]</t>
  </si>
  <si>
    <t>Traditional Building, BEL 1%</t>
  </si>
  <si>
    <t>assumes 0,5 kHz IF and 4 dB NF, 1 dB Feeder Loss, I/N 6dB</t>
  </si>
  <si>
    <t>assumes 2,7 kHz IF and 4 dB NF + 1dB Feeder Loss, , I/N 6dB</t>
  </si>
  <si>
    <t>assumes 15 kHz IF and 4 dB NF + 1dB Feeder Loss, , I/N 6dB</t>
  </si>
  <si>
    <t>assumes 4MHz IF and 4 dB NF + 1dB Feeder Loss,, I/N 6dB</t>
  </si>
  <si>
    <t>Scenario AMATEUR Antenna Pattern at 15m height Difference along 5000 meters</t>
  </si>
  <si>
    <t>Requested Bandwith</t>
  </si>
  <si>
    <t>The AMATEUR Antenna height above the Q-SSC antenna range from Q-SSC</t>
  </si>
  <si>
    <r>
      <t>B</t>
    </r>
    <r>
      <rPr>
        <b/>
        <vertAlign val="subscript"/>
        <sz val="12"/>
        <color theme="1"/>
        <rFont val="Calibri"/>
        <family val="2"/>
        <scheme val="minor"/>
      </rPr>
      <t>IF.AMATEUR</t>
    </r>
  </si>
  <si>
    <t>The AMATEUR IF Band width</t>
  </si>
  <si>
    <t>The AMATEUR Victim  receiver Noise Figure</t>
  </si>
  <si>
    <r>
      <t>(I/N)</t>
    </r>
    <r>
      <rPr>
        <b/>
        <vertAlign val="subscript"/>
        <sz val="12"/>
        <color theme="1"/>
        <rFont val="Calibri"/>
        <family val="2"/>
        <scheme val="minor"/>
      </rPr>
      <t>Th.AMATEUR</t>
    </r>
  </si>
  <si>
    <t>assumes 0.5 kHz IF and 4 dB NF, 1 dB Feeder Loss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</si>
</sst>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0"/>
    <numFmt numFmtId="166" formatCode="#,##0.0"/>
    <numFmt numFmtId="167" formatCode="#,##0.0000"/>
  </numFmts>
  <fonts count="13" x14ac:knownFonts="1">
    <font>
      <sz val="11"/>
      <color theme="1"/>
      <name val="Calibri"/>
      <family val="2"/>
      <scheme val="minor"/>
    </font>
    <font>
      <b/>
      <sz val="11"/>
      <color theme="1"/>
      <name val="Calibri"/>
      <family val="2"/>
      <scheme val="minor"/>
    </font>
    <font>
      <sz val="11"/>
      <color rgb="FFFF0000"/>
      <name val="Calibri"/>
      <family val="2"/>
      <scheme val="minor"/>
    </font>
    <font>
      <b/>
      <vertAlign val="subscript"/>
      <sz val="11"/>
      <color theme="1"/>
      <name val="Calibri"/>
      <family val="2"/>
      <scheme val="minor"/>
    </font>
    <font>
      <b/>
      <vertAlign val="subscript"/>
      <sz val="12"/>
      <color theme="1"/>
      <name val="Calibri"/>
      <family val="2"/>
      <scheme val="minor"/>
    </font>
    <font>
      <i/>
      <sz val="11"/>
      <color theme="1"/>
      <name val="Calibri"/>
      <family val="2"/>
      <scheme val="minor"/>
    </font>
    <font>
      <i/>
      <sz val="10"/>
      <color theme="1"/>
      <name val="Calibri"/>
      <family val="2"/>
      <scheme val="minor"/>
    </font>
    <font>
      <sz val="10"/>
      <color theme="1"/>
      <name val="Calibri"/>
      <family val="2"/>
      <scheme val="minor"/>
    </font>
    <font>
      <b/>
      <i/>
      <sz val="10"/>
      <color theme="1"/>
      <name val="Calibri"/>
      <family val="2"/>
      <scheme val="minor"/>
    </font>
    <font>
      <b/>
      <i/>
      <vertAlign val="subscript"/>
      <sz val="10"/>
      <color theme="1"/>
      <name val="Calibri"/>
      <family val="2"/>
      <scheme val="minor"/>
    </font>
    <font>
      <sz val="11"/>
      <color theme="1"/>
      <name val="Calibri"/>
      <family val="2"/>
      <charset val="177"/>
      <scheme val="minor"/>
    </font>
    <font>
      <b/>
      <sz val="12"/>
      <color theme="1"/>
      <name val="Calibri"/>
      <family val="2"/>
      <scheme val="minor"/>
    </font>
    <font>
      <sz val="11"/>
      <name val="Calibri"/>
      <family val="2"/>
      <scheme val="minor"/>
    </font>
  </fonts>
  <fills count="9">
    <fill>
      <patternFill patternType="none"/>
    </fill>
    <fill>
      <patternFill patternType="gray125"/>
    </fill>
    <fill>
      <patternFill patternType="solid">
        <fgColor theme="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3"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s>
  <cellStyleXfs count="2">
    <xf numFmtId="0" fontId="0" fillId="0" borderId="0"/>
    <xf numFmtId="0" fontId="10" fillId="0" borderId="0"/>
  </cellStyleXfs>
  <cellXfs count="110">
    <xf numFmtId="0" fontId="0" fillId="0" borderId="0" xfId="0"/>
    <xf numFmtId="0" fontId="1" fillId="0" borderId="0" xfId="0" applyFont="1"/>
    <xf numFmtId="2" fontId="1" fillId="0" borderId="0" xfId="0" applyNumberFormat="1" applyFont="1"/>
    <xf numFmtId="0" fontId="0" fillId="2" borderId="0" xfId="0" applyFill="1" applyAlignment="1">
      <alignment wrapText="1"/>
    </xf>
    <xf numFmtId="0" fontId="0" fillId="2" borderId="0" xfId="0" applyFill="1"/>
    <xf numFmtId="2" fontId="0" fillId="0" borderId="0" xfId="0" applyNumberFormat="1"/>
    <xf numFmtId="164" fontId="0" fillId="0" borderId="0" xfId="0" applyNumberFormat="1"/>
    <xf numFmtId="0" fontId="2" fillId="0" borderId="0" xfId="0" applyFont="1"/>
    <xf numFmtId="2" fontId="0" fillId="3" borderId="0" xfId="0" applyNumberFormat="1" applyFill="1"/>
    <xf numFmtId="2" fontId="6" fillId="0" borderId="1" xfId="0" applyNumberFormat="1" applyFont="1" applyBorder="1"/>
    <xf numFmtId="0" fontId="8" fillId="6" borderId="9" xfId="0" applyFont="1" applyFill="1" applyBorder="1" applyAlignment="1">
      <alignment horizontal="center" vertical="center"/>
    </xf>
    <xf numFmtId="0" fontId="8" fillId="6" borderId="3" xfId="0" applyFont="1" applyFill="1" applyBorder="1" applyAlignment="1">
      <alignment horizontal="center" vertical="center"/>
    </xf>
    <xf numFmtId="0" fontId="1" fillId="0" borderId="11" xfId="0" applyFont="1" applyBorder="1"/>
    <xf numFmtId="3" fontId="5" fillId="4" borderId="12" xfId="0" applyNumberFormat="1" applyFont="1" applyFill="1" applyBorder="1"/>
    <xf numFmtId="0" fontId="7" fillId="0" borderId="12" xfId="0" applyFont="1" applyBorder="1"/>
    <xf numFmtId="0" fontId="6" fillId="0" borderId="12" xfId="0" applyFont="1" applyBorder="1"/>
    <xf numFmtId="0" fontId="0" fillId="0" borderId="12" xfId="0" applyBorder="1"/>
    <xf numFmtId="0" fontId="0" fillId="0" borderId="13" xfId="0" applyBorder="1"/>
    <xf numFmtId="0" fontId="1" fillId="0" borderId="14" xfId="0" applyFont="1" applyBorder="1"/>
    <xf numFmtId="3" fontId="5" fillId="4" borderId="0" xfId="0" applyNumberFormat="1" applyFont="1" applyFill="1" applyBorder="1"/>
    <xf numFmtId="0" fontId="7" fillId="0" borderId="0" xfId="0" applyFont="1" applyBorder="1"/>
    <xf numFmtId="0" fontId="6" fillId="0" borderId="0" xfId="0" applyFont="1" applyBorder="1"/>
    <xf numFmtId="0" fontId="0" fillId="0" borderId="0" xfId="0" applyBorder="1"/>
    <xf numFmtId="0" fontId="0" fillId="0" borderId="15" xfId="0" applyBorder="1"/>
    <xf numFmtId="0" fontId="5" fillId="4" borderId="0" xfId="0" applyFont="1" applyFill="1" applyBorder="1"/>
    <xf numFmtId="2" fontId="5" fillId="4" borderId="0" xfId="0" applyNumberFormat="1" applyFont="1" applyFill="1" applyBorder="1"/>
    <xf numFmtId="0" fontId="1" fillId="0" borderId="16" xfId="0" applyFont="1" applyBorder="1"/>
    <xf numFmtId="2" fontId="5" fillId="4" borderId="17" xfId="0" applyNumberFormat="1" applyFont="1" applyFill="1" applyBorder="1"/>
    <xf numFmtId="0" fontId="7" fillId="0" borderId="17" xfId="0" applyFont="1" applyBorder="1"/>
    <xf numFmtId="0" fontId="0" fillId="0" borderId="17" xfId="0" applyBorder="1"/>
    <xf numFmtId="0" fontId="0" fillId="0" borderId="18" xfId="0" applyBorder="1"/>
    <xf numFmtId="0" fontId="8" fillId="6" borderId="4"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19" xfId="0" applyFont="1" applyFill="1" applyBorder="1" applyAlignment="1">
      <alignment horizontal="center" vertical="center"/>
    </xf>
    <xf numFmtId="0" fontId="6" fillId="5" borderId="20" xfId="0" applyFont="1" applyFill="1" applyBorder="1"/>
    <xf numFmtId="0" fontId="6" fillId="5" borderId="21" xfId="0" applyFont="1" applyFill="1" applyBorder="1"/>
    <xf numFmtId="0" fontId="8" fillId="6" borderId="2" xfId="0" applyFont="1" applyFill="1" applyBorder="1" applyAlignment="1">
      <alignment horizontal="center" vertical="center"/>
    </xf>
    <xf numFmtId="2" fontId="6" fillId="0" borderId="5" xfId="0" applyNumberFormat="1" applyFont="1" applyBorder="1"/>
    <xf numFmtId="2" fontId="6" fillId="5" borderId="1" xfId="0" applyNumberFormat="1" applyFont="1" applyFill="1" applyBorder="1"/>
    <xf numFmtId="2" fontId="6" fillId="5" borderId="1" xfId="0" applyNumberFormat="1" applyFont="1" applyFill="1" applyBorder="1" applyAlignment="1">
      <alignment wrapText="1"/>
    </xf>
    <xf numFmtId="2" fontId="6" fillId="7" borderId="1" xfId="0" applyNumberFormat="1" applyFont="1" applyFill="1" applyBorder="1" applyAlignment="1"/>
    <xf numFmtId="2" fontId="6" fillId="7" borderId="6" xfId="0" applyNumberFormat="1" applyFont="1" applyFill="1" applyBorder="1" applyAlignment="1">
      <alignment wrapText="1"/>
    </xf>
    <xf numFmtId="166" fontId="5" fillId="4" borderId="0" xfId="0" applyNumberFormat="1" applyFont="1" applyFill="1" applyBorder="1"/>
    <xf numFmtId="0" fontId="10" fillId="0" borderId="0" xfId="1" applyAlignment="1">
      <alignment horizontal="center" vertical="center"/>
    </xf>
    <xf numFmtId="0" fontId="10" fillId="0" borderId="0" xfId="1" applyAlignment="1">
      <alignment horizontal="center" vertical="center"/>
    </xf>
    <xf numFmtId="1" fontId="10" fillId="0" borderId="0" xfId="1" applyNumberFormat="1" applyAlignment="1">
      <alignment horizontal="center" vertical="center" wrapText="1"/>
    </xf>
    <xf numFmtId="165" fontId="10" fillId="0" borderId="0" xfId="1" applyNumberFormat="1" applyAlignment="1">
      <alignment horizontal="center" vertical="center"/>
    </xf>
    <xf numFmtId="49" fontId="10" fillId="0" borderId="0" xfId="1" applyNumberFormat="1" applyAlignment="1">
      <alignment horizontal="center" vertical="center"/>
    </xf>
    <xf numFmtId="0" fontId="8" fillId="6" borderId="0" xfId="0" applyFont="1" applyFill="1" applyBorder="1" applyAlignment="1">
      <alignment horizontal="center" vertical="center" wrapText="1"/>
    </xf>
    <xf numFmtId="2" fontId="6" fillId="7" borderId="0" xfId="0" applyNumberFormat="1" applyFont="1" applyFill="1" applyBorder="1" applyAlignment="1">
      <alignment wrapText="1"/>
    </xf>
    <xf numFmtId="0" fontId="6" fillId="0" borderId="0" xfId="0" applyFont="1" applyBorder="1" applyAlignment="1">
      <alignment wrapText="1"/>
    </xf>
    <xf numFmtId="0" fontId="1" fillId="0" borderId="0" xfId="0" applyFont="1" applyFill="1" applyBorder="1"/>
    <xf numFmtId="0" fontId="5" fillId="0" borderId="0" xfId="0" applyFont="1" applyFill="1" applyBorder="1"/>
    <xf numFmtId="0" fontId="7" fillId="0" borderId="0" xfId="0" applyFont="1" applyFill="1" applyBorder="1"/>
    <xf numFmtId="0" fontId="6" fillId="0" borderId="0" xfId="0" applyFont="1" applyFill="1" applyBorder="1"/>
    <xf numFmtId="0" fontId="0" fillId="0" borderId="0" xfId="0" applyFill="1" applyBorder="1"/>
    <xf numFmtId="0" fontId="5" fillId="4" borderId="12" xfId="0" applyFont="1" applyFill="1" applyBorder="1"/>
    <xf numFmtId="0" fontId="0" fillId="0" borderId="1" xfId="0" applyBorder="1"/>
    <xf numFmtId="0" fontId="1" fillId="8" borderId="1" xfId="0" applyFont="1" applyFill="1" applyBorder="1" applyAlignment="1">
      <alignment horizontal="center" vertical="center"/>
    </xf>
    <xf numFmtId="0" fontId="5" fillId="0" borderId="1" xfId="0" applyFont="1" applyBorder="1"/>
    <xf numFmtId="0" fontId="11" fillId="0" borderId="1" xfId="0" applyFont="1" applyBorder="1"/>
    <xf numFmtId="9" fontId="5" fillId="0" borderId="1" xfId="0" applyNumberFormat="1" applyFont="1" applyBorder="1"/>
    <xf numFmtId="0" fontId="1" fillId="0" borderId="0" xfId="0" applyFont="1" applyAlignment="1">
      <alignment vertical="center"/>
    </xf>
    <xf numFmtId="0" fontId="1" fillId="0" borderId="0" xfId="0" applyFont="1" applyAlignment="1">
      <alignment horizontal="left" vertical="center"/>
    </xf>
    <xf numFmtId="0" fontId="6" fillId="0" borderId="14" xfId="0" applyFont="1" applyFill="1" applyBorder="1"/>
    <xf numFmtId="0" fontId="0" fillId="0" borderId="0" xfId="0" applyFill="1"/>
    <xf numFmtId="2" fontId="12" fillId="0" borderId="0" xfId="0" applyNumberFormat="1" applyFont="1"/>
    <xf numFmtId="0" fontId="12" fillId="0" borderId="0" xfId="0" applyFont="1"/>
    <xf numFmtId="2" fontId="2" fillId="0" borderId="0" xfId="0" applyNumberFormat="1" applyFont="1"/>
    <xf numFmtId="164" fontId="2" fillId="0" borderId="0" xfId="0" applyNumberFormat="1" applyFont="1"/>
    <xf numFmtId="0" fontId="0" fillId="0" borderId="22" xfId="0" applyBorder="1"/>
    <xf numFmtId="2" fontId="1" fillId="0" borderId="22" xfId="0" applyNumberFormat="1" applyFont="1" applyBorder="1"/>
    <xf numFmtId="0" fontId="8" fillId="0" borderId="0" xfId="0" applyFont="1" applyFill="1" applyBorder="1" applyAlignment="1">
      <alignment horizontal="center" vertical="center"/>
    </xf>
    <xf numFmtId="1" fontId="6" fillId="0" borderId="0" xfId="0" applyNumberFormat="1" applyFont="1" applyFill="1" applyBorder="1"/>
    <xf numFmtId="0" fontId="6" fillId="5" borderId="23" xfId="0" applyFont="1" applyFill="1" applyBorder="1"/>
    <xf numFmtId="2" fontId="6" fillId="0" borderId="24" xfId="0" applyNumberFormat="1" applyFont="1" applyBorder="1"/>
    <xf numFmtId="2" fontId="6" fillId="0" borderId="25" xfId="0" applyNumberFormat="1" applyFont="1" applyBorder="1"/>
    <xf numFmtId="2" fontId="6" fillId="5" borderId="25" xfId="0" applyNumberFormat="1" applyFont="1" applyFill="1" applyBorder="1"/>
    <xf numFmtId="2" fontId="6" fillId="7" borderId="25" xfId="0" applyNumberFormat="1" applyFont="1" applyFill="1" applyBorder="1" applyAlignment="1"/>
    <xf numFmtId="2" fontId="6" fillId="7" borderId="26" xfId="0" applyNumberFormat="1" applyFont="1" applyFill="1" applyBorder="1" applyAlignment="1">
      <alignment wrapText="1"/>
    </xf>
    <xf numFmtId="0" fontId="8" fillId="0" borderId="0" xfId="0" applyFont="1" applyFill="1" applyBorder="1" applyAlignment="1">
      <alignment horizontal="center" vertical="center" wrapText="1"/>
    </xf>
    <xf numFmtId="2" fontId="6" fillId="0" borderId="0" xfId="0" applyNumberFormat="1" applyFont="1" applyFill="1" applyBorder="1"/>
    <xf numFmtId="2" fontId="6" fillId="0" borderId="0" xfId="0" applyNumberFormat="1" applyFont="1" applyFill="1" applyBorder="1" applyAlignment="1">
      <alignment wrapText="1"/>
    </xf>
    <xf numFmtId="2" fontId="6" fillId="0" borderId="0" xfId="0" applyNumberFormat="1" applyFont="1" applyFill="1" applyBorder="1" applyAlignment="1"/>
    <xf numFmtId="0" fontId="8" fillId="6" borderId="27" xfId="0" applyFont="1" applyFill="1" applyBorder="1" applyAlignment="1">
      <alignment horizontal="center" vertical="center"/>
    </xf>
    <xf numFmtId="1" fontId="6" fillId="0" borderId="27" xfId="0" applyNumberFormat="1" applyFont="1" applyBorder="1"/>
    <xf numFmtId="0" fontId="8" fillId="6" borderId="0" xfId="0" applyFont="1" applyFill="1" applyBorder="1" applyAlignment="1">
      <alignment horizontal="center" vertical="center"/>
    </xf>
    <xf numFmtId="1" fontId="6" fillId="0" borderId="0" xfId="0" applyNumberFormat="1" applyFont="1" applyBorder="1"/>
    <xf numFmtId="164" fontId="6" fillId="0" borderId="5" xfId="0" applyNumberFormat="1" applyFont="1" applyBorder="1"/>
    <xf numFmtId="164" fontId="6" fillId="0" borderId="10" xfId="0" applyNumberFormat="1" applyFont="1" applyBorder="1"/>
    <xf numFmtId="164" fontId="6" fillId="0" borderId="1" xfId="0" applyNumberFormat="1" applyFont="1" applyBorder="1"/>
    <xf numFmtId="164" fontId="6" fillId="5" borderId="1" xfId="0" applyNumberFormat="1" applyFont="1" applyFill="1" applyBorder="1"/>
    <xf numFmtId="164" fontId="6" fillId="5" borderId="1" xfId="0" applyNumberFormat="1" applyFont="1" applyFill="1" applyBorder="1" applyAlignment="1">
      <alignment wrapText="1"/>
    </xf>
    <xf numFmtId="164" fontId="6" fillId="7" borderId="1" xfId="0" applyNumberFormat="1" applyFont="1" applyFill="1" applyBorder="1" applyAlignment="1"/>
    <xf numFmtId="164" fontId="6" fillId="7" borderId="6" xfId="0" applyNumberFormat="1" applyFont="1" applyFill="1" applyBorder="1" applyAlignment="1">
      <alignment wrapText="1"/>
    </xf>
    <xf numFmtId="164" fontId="6" fillId="5" borderId="7" xfId="0" applyNumberFormat="1" applyFont="1" applyFill="1" applyBorder="1"/>
    <xf numFmtId="164" fontId="6" fillId="7" borderId="7" xfId="0" applyNumberFormat="1" applyFont="1" applyFill="1" applyBorder="1" applyAlignment="1"/>
    <xf numFmtId="164" fontId="6" fillId="7" borderId="8" xfId="0" applyNumberFormat="1" applyFont="1" applyFill="1" applyBorder="1" applyAlignment="1">
      <alignment wrapText="1"/>
    </xf>
    <xf numFmtId="164" fontId="6" fillId="0" borderId="24" xfId="0" applyNumberFormat="1" applyFont="1" applyBorder="1"/>
    <xf numFmtId="164" fontId="6" fillId="0" borderId="25" xfId="0" applyNumberFormat="1" applyFont="1" applyBorder="1"/>
    <xf numFmtId="164" fontId="6" fillId="5" borderId="25" xfId="0" applyNumberFormat="1" applyFont="1" applyFill="1" applyBorder="1"/>
    <xf numFmtId="164" fontId="6" fillId="0" borderId="27" xfId="0" applyNumberFormat="1" applyFont="1" applyBorder="1"/>
    <xf numFmtId="164" fontId="6" fillId="7" borderId="25" xfId="0" applyNumberFormat="1" applyFont="1" applyFill="1" applyBorder="1" applyAlignment="1"/>
    <xf numFmtId="164" fontId="6" fillId="7" borderId="26" xfId="0" applyNumberFormat="1" applyFont="1" applyFill="1" applyBorder="1" applyAlignment="1">
      <alignment wrapText="1"/>
    </xf>
    <xf numFmtId="167" fontId="5" fillId="4" borderId="0" xfId="0" applyNumberFormat="1" applyFont="1" applyFill="1" applyBorder="1"/>
    <xf numFmtId="0" fontId="6" fillId="0" borderId="17" xfId="0" applyFont="1" applyBorder="1"/>
    <xf numFmtId="0" fontId="8" fillId="6" borderId="19" xfId="0" applyFont="1" applyFill="1" applyBorder="1" applyAlignment="1">
      <alignment horizontal="center" vertical="center" wrapText="1"/>
    </xf>
    <xf numFmtId="0" fontId="8" fillId="6" borderId="27" xfId="0" applyFont="1" applyFill="1" applyBorder="1" applyAlignment="1">
      <alignment horizontal="center" vertical="center" wrapText="1"/>
    </xf>
    <xf numFmtId="2" fontId="0" fillId="2" borderId="0" xfId="0" applyNumberFormat="1" applyFill="1"/>
    <xf numFmtId="0" fontId="0" fillId="0" borderId="0" xfId="0" applyAlignment="1">
      <alignment wrapText="1"/>
    </xf>
  </cellXfs>
  <cellStyles count="2">
    <cellStyle name="Normal" xfId="0" builtinId="0"/>
    <cellStyle name="Normal 2" xfId="1" xr:uid="{00000000-0005-0000-0000-00000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DK"/>
        </a:p>
      </c:txPr>
    </c:title>
    <c:autoTitleDeleted val="0"/>
    <c:plotArea>
      <c:layout>
        <c:manualLayout>
          <c:layoutTarget val="inner"/>
          <c:xMode val="edge"/>
          <c:yMode val="edge"/>
          <c:x val="6.0804583061750961E-2"/>
          <c:y val="0.10411228070175439"/>
          <c:w val="0.88732061204052637"/>
          <c:h val="0.76990604581337119"/>
        </c:manualLayout>
      </c:layout>
      <c:lineChart>
        <c:grouping val="stacked"/>
        <c:varyColors val="0"/>
        <c:ser>
          <c:idx val="1"/>
          <c:order val="0"/>
          <c:tx>
            <c:strRef>
              <c:f>'[2]FS antenna gain'!$B$1</c:f>
              <c:strCache>
                <c:ptCount val="1"/>
                <c:pt idx="0">
                  <c:v>FS gain [dBi]</c:v>
                </c:pt>
              </c:strCache>
            </c:strRef>
          </c:tx>
          <c:spPr>
            <a:ln w="28575" cap="rnd">
              <a:solidFill>
                <a:schemeClr val="accent2"/>
              </a:solidFill>
              <a:round/>
            </a:ln>
            <a:effectLst/>
          </c:spPr>
          <c:marker>
            <c:symbol val="none"/>
          </c:marker>
          <c:cat>
            <c:numRef>
              <c:f>'[2]FS antenna gain'!$A$2:$A$1203</c:f>
              <c:numCache>
                <c:formatCode>General</c:formatCode>
                <c:ptCount val="1202"/>
                <c:pt idx="0">
                  <c:v>0</c:v>
                </c:pt>
                <c:pt idx="1">
                  <c:v>5</c:v>
                </c:pt>
                <c:pt idx="2">
                  <c:v>10</c:v>
                </c:pt>
                <c:pt idx="3">
                  <c:v>15</c:v>
                </c:pt>
                <c:pt idx="4">
                  <c:v>20</c:v>
                </c:pt>
                <c:pt idx="5">
                  <c:v>25</c:v>
                </c:pt>
                <c:pt idx="6">
                  <c:v>30</c:v>
                </c:pt>
                <c:pt idx="7">
                  <c:v>35</c:v>
                </c:pt>
                <c:pt idx="8">
                  <c:v>40</c:v>
                </c:pt>
                <c:pt idx="9">
                  <c:v>45</c:v>
                </c:pt>
                <c:pt idx="10">
                  <c:v>50</c:v>
                </c:pt>
                <c:pt idx="11">
                  <c:v>55</c:v>
                </c:pt>
                <c:pt idx="12">
                  <c:v>60</c:v>
                </c:pt>
                <c:pt idx="13">
                  <c:v>65</c:v>
                </c:pt>
                <c:pt idx="14">
                  <c:v>70</c:v>
                </c:pt>
                <c:pt idx="15">
                  <c:v>75</c:v>
                </c:pt>
                <c:pt idx="16">
                  <c:v>80</c:v>
                </c:pt>
                <c:pt idx="17">
                  <c:v>85</c:v>
                </c:pt>
                <c:pt idx="18">
                  <c:v>90</c:v>
                </c:pt>
                <c:pt idx="19">
                  <c:v>95</c:v>
                </c:pt>
                <c:pt idx="20">
                  <c:v>100</c:v>
                </c:pt>
                <c:pt idx="21">
                  <c:v>105</c:v>
                </c:pt>
                <c:pt idx="22">
                  <c:v>110</c:v>
                </c:pt>
                <c:pt idx="23">
                  <c:v>115</c:v>
                </c:pt>
                <c:pt idx="24">
                  <c:v>120</c:v>
                </c:pt>
                <c:pt idx="25">
                  <c:v>125</c:v>
                </c:pt>
                <c:pt idx="26">
                  <c:v>130</c:v>
                </c:pt>
                <c:pt idx="27">
                  <c:v>135</c:v>
                </c:pt>
                <c:pt idx="28">
                  <c:v>140</c:v>
                </c:pt>
                <c:pt idx="29">
                  <c:v>145</c:v>
                </c:pt>
                <c:pt idx="30">
                  <c:v>150</c:v>
                </c:pt>
                <c:pt idx="31">
                  <c:v>155</c:v>
                </c:pt>
                <c:pt idx="32">
                  <c:v>160</c:v>
                </c:pt>
                <c:pt idx="33">
                  <c:v>165</c:v>
                </c:pt>
                <c:pt idx="34">
                  <c:v>170</c:v>
                </c:pt>
                <c:pt idx="35">
                  <c:v>175</c:v>
                </c:pt>
                <c:pt idx="36">
                  <c:v>180</c:v>
                </c:pt>
                <c:pt idx="37">
                  <c:v>185</c:v>
                </c:pt>
                <c:pt idx="38">
                  <c:v>190</c:v>
                </c:pt>
                <c:pt idx="39">
                  <c:v>195</c:v>
                </c:pt>
                <c:pt idx="40">
                  <c:v>200</c:v>
                </c:pt>
                <c:pt idx="41">
                  <c:v>205</c:v>
                </c:pt>
                <c:pt idx="42">
                  <c:v>210</c:v>
                </c:pt>
                <c:pt idx="43">
                  <c:v>215</c:v>
                </c:pt>
                <c:pt idx="44">
                  <c:v>220</c:v>
                </c:pt>
                <c:pt idx="45">
                  <c:v>225</c:v>
                </c:pt>
                <c:pt idx="46">
                  <c:v>230</c:v>
                </c:pt>
                <c:pt idx="47">
                  <c:v>235</c:v>
                </c:pt>
                <c:pt idx="48">
                  <c:v>240</c:v>
                </c:pt>
                <c:pt idx="49">
                  <c:v>245</c:v>
                </c:pt>
                <c:pt idx="50">
                  <c:v>250</c:v>
                </c:pt>
                <c:pt idx="51">
                  <c:v>255</c:v>
                </c:pt>
                <c:pt idx="52">
                  <c:v>260</c:v>
                </c:pt>
                <c:pt idx="53">
                  <c:v>265</c:v>
                </c:pt>
                <c:pt idx="54">
                  <c:v>270</c:v>
                </c:pt>
                <c:pt idx="55">
                  <c:v>275</c:v>
                </c:pt>
                <c:pt idx="56">
                  <c:v>280</c:v>
                </c:pt>
                <c:pt idx="57">
                  <c:v>285</c:v>
                </c:pt>
                <c:pt idx="58">
                  <c:v>290</c:v>
                </c:pt>
                <c:pt idx="59">
                  <c:v>295</c:v>
                </c:pt>
                <c:pt idx="60">
                  <c:v>300</c:v>
                </c:pt>
                <c:pt idx="61">
                  <c:v>305</c:v>
                </c:pt>
                <c:pt idx="62">
                  <c:v>310</c:v>
                </c:pt>
                <c:pt idx="63">
                  <c:v>315</c:v>
                </c:pt>
                <c:pt idx="64">
                  <c:v>320</c:v>
                </c:pt>
                <c:pt idx="65">
                  <c:v>325</c:v>
                </c:pt>
                <c:pt idx="66">
                  <c:v>330</c:v>
                </c:pt>
                <c:pt idx="67">
                  <c:v>335</c:v>
                </c:pt>
                <c:pt idx="68">
                  <c:v>340</c:v>
                </c:pt>
                <c:pt idx="69">
                  <c:v>345</c:v>
                </c:pt>
                <c:pt idx="70">
                  <c:v>350</c:v>
                </c:pt>
                <c:pt idx="71">
                  <c:v>355</c:v>
                </c:pt>
                <c:pt idx="72">
                  <c:v>360</c:v>
                </c:pt>
                <c:pt idx="73">
                  <c:v>365</c:v>
                </c:pt>
                <c:pt idx="74">
                  <c:v>370</c:v>
                </c:pt>
                <c:pt idx="75">
                  <c:v>375</c:v>
                </c:pt>
                <c:pt idx="76">
                  <c:v>380</c:v>
                </c:pt>
                <c:pt idx="77">
                  <c:v>385</c:v>
                </c:pt>
                <c:pt idx="78">
                  <c:v>390</c:v>
                </c:pt>
                <c:pt idx="79">
                  <c:v>395</c:v>
                </c:pt>
                <c:pt idx="80">
                  <c:v>400</c:v>
                </c:pt>
                <c:pt idx="81">
                  <c:v>405</c:v>
                </c:pt>
                <c:pt idx="82">
                  <c:v>410</c:v>
                </c:pt>
                <c:pt idx="83">
                  <c:v>415</c:v>
                </c:pt>
                <c:pt idx="84">
                  <c:v>420</c:v>
                </c:pt>
                <c:pt idx="85">
                  <c:v>425</c:v>
                </c:pt>
                <c:pt idx="86">
                  <c:v>430</c:v>
                </c:pt>
                <c:pt idx="87">
                  <c:v>435</c:v>
                </c:pt>
                <c:pt idx="88">
                  <c:v>440</c:v>
                </c:pt>
                <c:pt idx="89">
                  <c:v>445</c:v>
                </c:pt>
                <c:pt idx="90">
                  <c:v>450</c:v>
                </c:pt>
                <c:pt idx="91">
                  <c:v>455</c:v>
                </c:pt>
                <c:pt idx="92">
                  <c:v>460</c:v>
                </c:pt>
                <c:pt idx="93">
                  <c:v>465</c:v>
                </c:pt>
                <c:pt idx="94">
                  <c:v>470</c:v>
                </c:pt>
                <c:pt idx="95">
                  <c:v>475</c:v>
                </c:pt>
                <c:pt idx="96">
                  <c:v>480</c:v>
                </c:pt>
                <c:pt idx="97">
                  <c:v>485</c:v>
                </c:pt>
                <c:pt idx="98">
                  <c:v>490</c:v>
                </c:pt>
                <c:pt idx="99">
                  <c:v>495</c:v>
                </c:pt>
                <c:pt idx="100">
                  <c:v>500</c:v>
                </c:pt>
                <c:pt idx="101">
                  <c:v>505</c:v>
                </c:pt>
                <c:pt idx="102">
                  <c:v>510</c:v>
                </c:pt>
                <c:pt idx="103">
                  <c:v>515</c:v>
                </c:pt>
                <c:pt idx="104">
                  <c:v>520</c:v>
                </c:pt>
                <c:pt idx="105">
                  <c:v>525</c:v>
                </c:pt>
                <c:pt idx="106">
                  <c:v>530</c:v>
                </c:pt>
                <c:pt idx="107">
                  <c:v>535</c:v>
                </c:pt>
                <c:pt idx="108">
                  <c:v>540</c:v>
                </c:pt>
                <c:pt idx="109">
                  <c:v>545</c:v>
                </c:pt>
                <c:pt idx="110">
                  <c:v>550</c:v>
                </c:pt>
                <c:pt idx="111">
                  <c:v>555</c:v>
                </c:pt>
                <c:pt idx="112">
                  <c:v>560</c:v>
                </c:pt>
                <c:pt idx="113">
                  <c:v>565</c:v>
                </c:pt>
                <c:pt idx="114">
                  <c:v>570</c:v>
                </c:pt>
                <c:pt idx="115">
                  <c:v>575</c:v>
                </c:pt>
                <c:pt idx="116">
                  <c:v>580</c:v>
                </c:pt>
                <c:pt idx="117">
                  <c:v>585</c:v>
                </c:pt>
                <c:pt idx="118">
                  <c:v>590</c:v>
                </c:pt>
                <c:pt idx="119">
                  <c:v>595</c:v>
                </c:pt>
                <c:pt idx="120">
                  <c:v>600</c:v>
                </c:pt>
                <c:pt idx="121">
                  <c:v>605</c:v>
                </c:pt>
                <c:pt idx="122">
                  <c:v>610</c:v>
                </c:pt>
                <c:pt idx="123">
                  <c:v>615</c:v>
                </c:pt>
                <c:pt idx="124">
                  <c:v>620</c:v>
                </c:pt>
                <c:pt idx="125">
                  <c:v>625</c:v>
                </c:pt>
                <c:pt idx="126">
                  <c:v>630</c:v>
                </c:pt>
                <c:pt idx="127">
                  <c:v>635</c:v>
                </c:pt>
                <c:pt idx="128">
                  <c:v>640</c:v>
                </c:pt>
                <c:pt idx="129">
                  <c:v>645</c:v>
                </c:pt>
                <c:pt idx="130">
                  <c:v>650</c:v>
                </c:pt>
                <c:pt idx="131">
                  <c:v>655</c:v>
                </c:pt>
                <c:pt idx="132">
                  <c:v>660</c:v>
                </c:pt>
                <c:pt idx="133">
                  <c:v>665</c:v>
                </c:pt>
                <c:pt idx="134">
                  <c:v>670</c:v>
                </c:pt>
                <c:pt idx="135">
                  <c:v>675</c:v>
                </c:pt>
                <c:pt idx="136">
                  <c:v>680</c:v>
                </c:pt>
                <c:pt idx="137">
                  <c:v>685</c:v>
                </c:pt>
                <c:pt idx="138">
                  <c:v>690</c:v>
                </c:pt>
                <c:pt idx="139">
                  <c:v>695</c:v>
                </c:pt>
                <c:pt idx="140">
                  <c:v>700</c:v>
                </c:pt>
                <c:pt idx="141">
                  <c:v>705</c:v>
                </c:pt>
                <c:pt idx="142">
                  <c:v>710</c:v>
                </c:pt>
                <c:pt idx="143">
                  <c:v>715</c:v>
                </c:pt>
                <c:pt idx="144">
                  <c:v>720</c:v>
                </c:pt>
                <c:pt idx="145">
                  <c:v>725</c:v>
                </c:pt>
                <c:pt idx="146">
                  <c:v>730</c:v>
                </c:pt>
                <c:pt idx="147">
                  <c:v>735</c:v>
                </c:pt>
                <c:pt idx="148">
                  <c:v>740</c:v>
                </c:pt>
                <c:pt idx="149">
                  <c:v>745</c:v>
                </c:pt>
                <c:pt idx="150">
                  <c:v>750</c:v>
                </c:pt>
                <c:pt idx="151">
                  <c:v>755</c:v>
                </c:pt>
                <c:pt idx="152">
                  <c:v>760</c:v>
                </c:pt>
                <c:pt idx="153">
                  <c:v>765</c:v>
                </c:pt>
                <c:pt idx="154">
                  <c:v>770</c:v>
                </c:pt>
                <c:pt idx="155">
                  <c:v>775</c:v>
                </c:pt>
                <c:pt idx="156">
                  <c:v>780</c:v>
                </c:pt>
                <c:pt idx="157">
                  <c:v>785</c:v>
                </c:pt>
                <c:pt idx="158">
                  <c:v>790</c:v>
                </c:pt>
                <c:pt idx="159">
                  <c:v>795</c:v>
                </c:pt>
                <c:pt idx="160">
                  <c:v>800</c:v>
                </c:pt>
                <c:pt idx="161">
                  <c:v>805</c:v>
                </c:pt>
                <c:pt idx="162">
                  <c:v>810</c:v>
                </c:pt>
                <c:pt idx="163">
                  <c:v>815</c:v>
                </c:pt>
                <c:pt idx="164">
                  <c:v>820</c:v>
                </c:pt>
                <c:pt idx="165">
                  <c:v>825</c:v>
                </c:pt>
                <c:pt idx="166">
                  <c:v>830</c:v>
                </c:pt>
                <c:pt idx="167">
                  <c:v>835</c:v>
                </c:pt>
                <c:pt idx="168">
                  <c:v>840</c:v>
                </c:pt>
                <c:pt idx="169">
                  <c:v>845</c:v>
                </c:pt>
                <c:pt idx="170">
                  <c:v>850</c:v>
                </c:pt>
                <c:pt idx="171">
                  <c:v>855</c:v>
                </c:pt>
                <c:pt idx="172">
                  <c:v>860</c:v>
                </c:pt>
                <c:pt idx="173">
                  <c:v>865</c:v>
                </c:pt>
                <c:pt idx="174">
                  <c:v>870</c:v>
                </c:pt>
                <c:pt idx="175">
                  <c:v>875</c:v>
                </c:pt>
                <c:pt idx="176">
                  <c:v>880</c:v>
                </c:pt>
                <c:pt idx="177">
                  <c:v>885</c:v>
                </c:pt>
                <c:pt idx="178">
                  <c:v>890</c:v>
                </c:pt>
                <c:pt idx="179">
                  <c:v>895</c:v>
                </c:pt>
                <c:pt idx="180">
                  <c:v>900</c:v>
                </c:pt>
                <c:pt idx="181">
                  <c:v>905</c:v>
                </c:pt>
                <c:pt idx="182">
                  <c:v>910</c:v>
                </c:pt>
                <c:pt idx="183">
                  <c:v>915</c:v>
                </c:pt>
                <c:pt idx="184">
                  <c:v>920</c:v>
                </c:pt>
                <c:pt idx="185">
                  <c:v>925</c:v>
                </c:pt>
                <c:pt idx="186">
                  <c:v>930</c:v>
                </c:pt>
                <c:pt idx="187">
                  <c:v>935</c:v>
                </c:pt>
                <c:pt idx="188">
                  <c:v>940</c:v>
                </c:pt>
                <c:pt idx="189">
                  <c:v>945</c:v>
                </c:pt>
                <c:pt idx="190">
                  <c:v>950</c:v>
                </c:pt>
                <c:pt idx="191">
                  <c:v>955</c:v>
                </c:pt>
                <c:pt idx="192">
                  <c:v>960</c:v>
                </c:pt>
                <c:pt idx="193">
                  <c:v>965</c:v>
                </c:pt>
                <c:pt idx="194">
                  <c:v>970</c:v>
                </c:pt>
                <c:pt idx="195">
                  <c:v>975</c:v>
                </c:pt>
                <c:pt idx="196">
                  <c:v>980</c:v>
                </c:pt>
                <c:pt idx="197">
                  <c:v>985</c:v>
                </c:pt>
                <c:pt idx="198">
                  <c:v>990</c:v>
                </c:pt>
                <c:pt idx="199">
                  <c:v>995</c:v>
                </c:pt>
                <c:pt idx="200">
                  <c:v>1000</c:v>
                </c:pt>
                <c:pt idx="201">
                  <c:v>1005</c:v>
                </c:pt>
                <c:pt idx="202">
                  <c:v>1010</c:v>
                </c:pt>
                <c:pt idx="203">
                  <c:v>1015</c:v>
                </c:pt>
                <c:pt idx="204">
                  <c:v>1020</c:v>
                </c:pt>
                <c:pt idx="205">
                  <c:v>1025</c:v>
                </c:pt>
                <c:pt idx="206">
                  <c:v>1030</c:v>
                </c:pt>
                <c:pt idx="207">
                  <c:v>1035</c:v>
                </c:pt>
                <c:pt idx="208">
                  <c:v>1040</c:v>
                </c:pt>
                <c:pt idx="209">
                  <c:v>1045</c:v>
                </c:pt>
                <c:pt idx="210">
                  <c:v>1050</c:v>
                </c:pt>
                <c:pt idx="211">
                  <c:v>1055</c:v>
                </c:pt>
                <c:pt idx="212">
                  <c:v>1060</c:v>
                </c:pt>
                <c:pt idx="213">
                  <c:v>1065</c:v>
                </c:pt>
                <c:pt idx="214">
                  <c:v>1070</c:v>
                </c:pt>
                <c:pt idx="215">
                  <c:v>1075</c:v>
                </c:pt>
                <c:pt idx="216">
                  <c:v>1080</c:v>
                </c:pt>
                <c:pt idx="217">
                  <c:v>1085</c:v>
                </c:pt>
                <c:pt idx="218">
                  <c:v>1090</c:v>
                </c:pt>
                <c:pt idx="219">
                  <c:v>1095</c:v>
                </c:pt>
                <c:pt idx="220">
                  <c:v>1100</c:v>
                </c:pt>
                <c:pt idx="221">
                  <c:v>1105</c:v>
                </c:pt>
                <c:pt idx="222">
                  <c:v>1110</c:v>
                </c:pt>
                <c:pt idx="223">
                  <c:v>1115</c:v>
                </c:pt>
                <c:pt idx="224">
                  <c:v>1120</c:v>
                </c:pt>
                <c:pt idx="225">
                  <c:v>1125</c:v>
                </c:pt>
                <c:pt idx="226">
                  <c:v>1130</c:v>
                </c:pt>
                <c:pt idx="227">
                  <c:v>1135</c:v>
                </c:pt>
                <c:pt idx="228">
                  <c:v>1140</c:v>
                </c:pt>
                <c:pt idx="229">
                  <c:v>1145</c:v>
                </c:pt>
                <c:pt idx="230">
                  <c:v>1150</c:v>
                </c:pt>
                <c:pt idx="231">
                  <c:v>1155</c:v>
                </c:pt>
                <c:pt idx="232">
                  <c:v>1160</c:v>
                </c:pt>
                <c:pt idx="233">
                  <c:v>1165</c:v>
                </c:pt>
                <c:pt idx="234">
                  <c:v>1170</c:v>
                </c:pt>
                <c:pt idx="235">
                  <c:v>1175</c:v>
                </c:pt>
                <c:pt idx="236">
                  <c:v>1180</c:v>
                </c:pt>
                <c:pt idx="237">
                  <c:v>1185</c:v>
                </c:pt>
                <c:pt idx="238">
                  <c:v>1190</c:v>
                </c:pt>
                <c:pt idx="239">
                  <c:v>1195</c:v>
                </c:pt>
                <c:pt idx="240">
                  <c:v>1200</c:v>
                </c:pt>
                <c:pt idx="241">
                  <c:v>1205</c:v>
                </c:pt>
                <c:pt idx="242">
                  <c:v>1210</c:v>
                </c:pt>
                <c:pt idx="243">
                  <c:v>1215</c:v>
                </c:pt>
                <c:pt idx="244">
                  <c:v>1220</c:v>
                </c:pt>
                <c:pt idx="245">
                  <c:v>1225</c:v>
                </c:pt>
                <c:pt idx="246">
                  <c:v>1230</c:v>
                </c:pt>
                <c:pt idx="247">
                  <c:v>1235</c:v>
                </c:pt>
                <c:pt idx="248">
                  <c:v>1240</c:v>
                </c:pt>
                <c:pt idx="249">
                  <c:v>1245</c:v>
                </c:pt>
                <c:pt idx="250">
                  <c:v>1250</c:v>
                </c:pt>
                <c:pt idx="251">
                  <c:v>1255</c:v>
                </c:pt>
                <c:pt idx="252">
                  <c:v>1260</c:v>
                </c:pt>
                <c:pt idx="253">
                  <c:v>1265</c:v>
                </c:pt>
                <c:pt idx="254">
                  <c:v>1270</c:v>
                </c:pt>
                <c:pt idx="255">
                  <c:v>1275</c:v>
                </c:pt>
                <c:pt idx="256">
                  <c:v>1280</c:v>
                </c:pt>
                <c:pt idx="257">
                  <c:v>1285</c:v>
                </c:pt>
                <c:pt idx="258">
                  <c:v>1290</c:v>
                </c:pt>
                <c:pt idx="259">
                  <c:v>1295</c:v>
                </c:pt>
                <c:pt idx="260">
                  <c:v>1300</c:v>
                </c:pt>
                <c:pt idx="261">
                  <c:v>1305</c:v>
                </c:pt>
                <c:pt idx="262">
                  <c:v>1310</c:v>
                </c:pt>
                <c:pt idx="263">
                  <c:v>1315</c:v>
                </c:pt>
                <c:pt idx="264">
                  <c:v>1320</c:v>
                </c:pt>
                <c:pt idx="265">
                  <c:v>1325</c:v>
                </c:pt>
                <c:pt idx="266">
                  <c:v>1330</c:v>
                </c:pt>
                <c:pt idx="267">
                  <c:v>1335</c:v>
                </c:pt>
                <c:pt idx="268">
                  <c:v>1340</c:v>
                </c:pt>
                <c:pt idx="269">
                  <c:v>1345</c:v>
                </c:pt>
                <c:pt idx="270">
                  <c:v>1350</c:v>
                </c:pt>
                <c:pt idx="271">
                  <c:v>1355</c:v>
                </c:pt>
                <c:pt idx="272">
                  <c:v>1360</c:v>
                </c:pt>
                <c:pt idx="273">
                  <c:v>1365</c:v>
                </c:pt>
                <c:pt idx="274">
                  <c:v>1370</c:v>
                </c:pt>
                <c:pt idx="275">
                  <c:v>1375</c:v>
                </c:pt>
                <c:pt idx="276">
                  <c:v>1380</c:v>
                </c:pt>
                <c:pt idx="277">
                  <c:v>1385</c:v>
                </c:pt>
                <c:pt idx="278">
                  <c:v>1390</c:v>
                </c:pt>
                <c:pt idx="279">
                  <c:v>1395</c:v>
                </c:pt>
                <c:pt idx="280">
                  <c:v>1400</c:v>
                </c:pt>
                <c:pt idx="281">
                  <c:v>1405</c:v>
                </c:pt>
                <c:pt idx="282">
                  <c:v>1410</c:v>
                </c:pt>
                <c:pt idx="283">
                  <c:v>1415</c:v>
                </c:pt>
                <c:pt idx="284">
                  <c:v>1420</c:v>
                </c:pt>
                <c:pt idx="285">
                  <c:v>1425</c:v>
                </c:pt>
                <c:pt idx="286">
                  <c:v>1430</c:v>
                </c:pt>
                <c:pt idx="287">
                  <c:v>1435</c:v>
                </c:pt>
                <c:pt idx="288">
                  <c:v>1440</c:v>
                </c:pt>
                <c:pt idx="289">
                  <c:v>1445</c:v>
                </c:pt>
                <c:pt idx="290">
                  <c:v>1450</c:v>
                </c:pt>
                <c:pt idx="291">
                  <c:v>1455</c:v>
                </c:pt>
                <c:pt idx="292">
                  <c:v>1460</c:v>
                </c:pt>
                <c:pt idx="293">
                  <c:v>1465</c:v>
                </c:pt>
                <c:pt idx="294">
                  <c:v>1470</c:v>
                </c:pt>
                <c:pt idx="295">
                  <c:v>1475</c:v>
                </c:pt>
                <c:pt idx="296">
                  <c:v>1480</c:v>
                </c:pt>
                <c:pt idx="297">
                  <c:v>1485</c:v>
                </c:pt>
                <c:pt idx="298">
                  <c:v>1490</c:v>
                </c:pt>
                <c:pt idx="299">
                  <c:v>1495</c:v>
                </c:pt>
                <c:pt idx="300">
                  <c:v>1500</c:v>
                </c:pt>
                <c:pt idx="301">
                  <c:v>1505</c:v>
                </c:pt>
                <c:pt idx="302">
                  <c:v>1510</c:v>
                </c:pt>
                <c:pt idx="303">
                  <c:v>1515</c:v>
                </c:pt>
                <c:pt idx="304">
                  <c:v>1520</c:v>
                </c:pt>
                <c:pt idx="305">
                  <c:v>1525</c:v>
                </c:pt>
                <c:pt idx="306">
                  <c:v>1530</c:v>
                </c:pt>
                <c:pt idx="307">
                  <c:v>1535</c:v>
                </c:pt>
                <c:pt idx="308">
                  <c:v>1540</c:v>
                </c:pt>
                <c:pt idx="309">
                  <c:v>1545</c:v>
                </c:pt>
                <c:pt idx="310">
                  <c:v>1550</c:v>
                </c:pt>
                <c:pt idx="311">
                  <c:v>1555</c:v>
                </c:pt>
                <c:pt idx="312">
                  <c:v>1560</c:v>
                </c:pt>
                <c:pt idx="313">
                  <c:v>1565</c:v>
                </c:pt>
                <c:pt idx="314">
                  <c:v>1570</c:v>
                </c:pt>
                <c:pt idx="315">
                  <c:v>1575</c:v>
                </c:pt>
                <c:pt idx="316">
                  <c:v>1580</c:v>
                </c:pt>
                <c:pt idx="317">
                  <c:v>1585</c:v>
                </c:pt>
                <c:pt idx="318">
                  <c:v>1590</c:v>
                </c:pt>
                <c:pt idx="319">
                  <c:v>1595</c:v>
                </c:pt>
                <c:pt idx="320">
                  <c:v>1600</c:v>
                </c:pt>
                <c:pt idx="321">
                  <c:v>1605</c:v>
                </c:pt>
                <c:pt idx="322">
                  <c:v>1610</c:v>
                </c:pt>
                <c:pt idx="323">
                  <c:v>1615</c:v>
                </c:pt>
                <c:pt idx="324">
                  <c:v>1620</c:v>
                </c:pt>
                <c:pt idx="325">
                  <c:v>1625</c:v>
                </c:pt>
                <c:pt idx="326">
                  <c:v>1630</c:v>
                </c:pt>
                <c:pt idx="327">
                  <c:v>1635</c:v>
                </c:pt>
                <c:pt idx="328">
                  <c:v>1640</c:v>
                </c:pt>
                <c:pt idx="329">
                  <c:v>1645</c:v>
                </c:pt>
                <c:pt idx="330">
                  <c:v>1650</c:v>
                </c:pt>
                <c:pt idx="331">
                  <c:v>1655</c:v>
                </c:pt>
                <c:pt idx="332">
                  <c:v>1660</c:v>
                </c:pt>
                <c:pt idx="333">
                  <c:v>1665</c:v>
                </c:pt>
                <c:pt idx="334">
                  <c:v>1670</c:v>
                </c:pt>
                <c:pt idx="335">
                  <c:v>1675</c:v>
                </c:pt>
                <c:pt idx="336">
                  <c:v>1680</c:v>
                </c:pt>
                <c:pt idx="337">
                  <c:v>1685</c:v>
                </c:pt>
                <c:pt idx="338">
                  <c:v>1690</c:v>
                </c:pt>
                <c:pt idx="339">
                  <c:v>1695</c:v>
                </c:pt>
                <c:pt idx="340">
                  <c:v>1700</c:v>
                </c:pt>
                <c:pt idx="341">
                  <c:v>1705</c:v>
                </c:pt>
                <c:pt idx="342">
                  <c:v>1710</c:v>
                </c:pt>
                <c:pt idx="343">
                  <c:v>1715</c:v>
                </c:pt>
                <c:pt idx="344">
                  <c:v>1720</c:v>
                </c:pt>
                <c:pt idx="345">
                  <c:v>1725</c:v>
                </c:pt>
                <c:pt idx="346">
                  <c:v>1730</c:v>
                </c:pt>
                <c:pt idx="347">
                  <c:v>1735</c:v>
                </c:pt>
                <c:pt idx="348">
                  <c:v>1740</c:v>
                </c:pt>
                <c:pt idx="349">
                  <c:v>1745</c:v>
                </c:pt>
                <c:pt idx="350">
                  <c:v>1750</c:v>
                </c:pt>
                <c:pt idx="351">
                  <c:v>1755</c:v>
                </c:pt>
                <c:pt idx="352">
                  <c:v>1760</c:v>
                </c:pt>
                <c:pt idx="353">
                  <c:v>1765</c:v>
                </c:pt>
                <c:pt idx="354">
                  <c:v>1770</c:v>
                </c:pt>
                <c:pt idx="355">
                  <c:v>1775</c:v>
                </c:pt>
                <c:pt idx="356">
                  <c:v>1780</c:v>
                </c:pt>
                <c:pt idx="357">
                  <c:v>1785</c:v>
                </c:pt>
                <c:pt idx="358">
                  <c:v>1790</c:v>
                </c:pt>
                <c:pt idx="359">
                  <c:v>1795</c:v>
                </c:pt>
                <c:pt idx="360">
                  <c:v>1800</c:v>
                </c:pt>
                <c:pt idx="361">
                  <c:v>1805</c:v>
                </c:pt>
                <c:pt idx="362">
                  <c:v>1810</c:v>
                </c:pt>
                <c:pt idx="363">
                  <c:v>1815</c:v>
                </c:pt>
                <c:pt idx="364">
                  <c:v>1820</c:v>
                </c:pt>
                <c:pt idx="365">
                  <c:v>1825</c:v>
                </c:pt>
                <c:pt idx="366">
                  <c:v>1830</c:v>
                </c:pt>
                <c:pt idx="367">
                  <c:v>1835</c:v>
                </c:pt>
                <c:pt idx="368">
                  <c:v>1840</c:v>
                </c:pt>
                <c:pt idx="369">
                  <c:v>1845</c:v>
                </c:pt>
                <c:pt idx="370">
                  <c:v>1850</c:v>
                </c:pt>
                <c:pt idx="371">
                  <c:v>1855</c:v>
                </c:pt>
                <c:pt idx="372">
                  <c:v>1860</c:v>
                </c:pt>
                <c:pt idx="373">
                  <c:v>1865</c:v>
                </c:pt>
                <c:pt idx="374">
                  <c:v>1870</c:v>
                </c:pt>
                <c:pt idx="375">
                  <c:v>1875</c:v>
                </c:pt>
                <c:pt idx="376">
                  <c:v>1880</c:v>
                </c:pt>
                <c:pt idx="377">
                  <c:v>1885</c:v>
                </c:pt>
                <c:pt idx="378">
                  <c:v>1890</c:v>
                </c:pt>
                <c:pt idx="379">
                  <c:v>1895</c:v>
                </c:pt>
                <c:pt idx="380">
                  <c:v>1900</c:v>
                </c:pt>
                <c:pt idx="381">
                  <c:v>1905</c:v>
                </c:pt>
                <c:pt idx="382">
                  <c:v>1910</c:v>
                </c:pt>
                <c:pt idx="383">
                  <c:v>1915</c:v>
                </c:pt>
                <c:pt idx="384">
                  <c:v>1920</c:v>
                </c:pt>
                <c:pt idx="385">
                  <c:v>1925</c:v>
                </c:pt>
                <c:pt idx="386">
                  <c:v>1930</c:v>
                </c:pt>
                <c:pt idx="387">
                  <c:v>1935</c:v>
                </c:pt>
                <c:pt idx="388">
                  <c:v>1940</c:v>
                </c:pt>
                <c:pt idx="389">
                  <c:v>1945</c:v>
                </c:pt>
                <c:pt idx="390">
                  <c:v>1950</c:v>
                </c:pt>
                <c:pt idx="391">
                  <c:v>1955</c:v>
                </c:pt>
                <c:pt idx="392">
                  <c:v>1960</c:v>
                </c:pt>
                <c:pt idx="393">
                  <c:v>1965</c:v>
                </c:pt>
                <c:pt idx="394">
                  <c:v>1970</c:v>
                </c:pt>
                <c:pt idx="395">
                  <c:v>1975</c:v>
                </c:pt>
                <c:pt idx="396">
                  <c:v>1980</c:v>
                </c:pt>
                <c:pt idx="397">
                  <c:v>1985</c:v>
                </c:pt>
                <c:pt idx="398">
                  <c:v>1990</c:v>
                </c:pt>
                <c:pt idx="399">
                  <c:v>1995</c:v>
                </c:pt>
                <c:pt idx="400">
                  <c:v>2000</c:v>
                </c:pt>
                <c:pt idx="401">
                  <c:v>2005</c:v>
                </c:pt>
                <c:pt idx="402">
                  <c:v>2010</c:v>
                </c:pt>
                <c:pt idx="403">
                  <c:v>2015</c:v>
                </c:pt>
                <c:pt idx="404">
                  <c:v>2020</c:v>
                </c:pt>
                <c:pt idx="405">
                  <c:v>2025</c:v>
                </c:pt>
                <c:pt idx="406">
                  <c:v>2030</c:v>
                </c:pt>
                <c:pt idx="407">
                  <c:v>2035</c:v>
                </c:pt>
                <c:pt idx="408">
                  <c:v>2040</c:v>
                </c:pt>
                <c:pt idx="409">
                  <c:v>2045</c:v>
                </c:pt>
                <c:pt idx="410">
                  <c:v>2050</c:v>
                </c:pt>
                <c:pt idx="411">
                  <c:v>2055</c:v>
                </c:pt>
                <c:pt idx="412">
                  <c:v>2060</c:v>
                </c:pt>
                <c:pt idx="413">
                  <c:v>2065</c:v>
                </c:pt>
                <c:pt idx="414">
                  <c:v>2070</c:v>
                </c:pt>
                <c:pt idx="415">
                  <c:v>2075</c:v>
                </c:pt>
                <c:pt idx="416">
                  <c:v>2080</c:v>
                </c:pt>
                <c:pt idx="417">
                  <c:v>2085</c:v>
                </c:pt>
                <c:pt idx="418">
                  <c:v>2090</c:v>
                </c:pt>
                <c:pt idx="419">
                  <c:v>2095</c:v>
                </c:pt>
                <c:pt idx="420">
                  <c:v>2100</c:v>
                </c:pt>
                <c:pt idx="421">
                  <c:v>2105</c:v>
                </c:pt>
                <c:pt idx="422">
                  <c:v>2110</c:v>
                </c:pt>
                <c:pt idx="423">
                  <c:v>2115</c:v>
                </c:pt>
                <c:pt idx="424">
                  <c:v>2120</c:v>
                </c:pt>
                <c:pt idx="425">
                  <c:v>2125</c:v>
                </c:pt>
                <c:pt idx="426">
                  <c:v>2130</c:v>
                </c:pt>
                <c:pt idx="427">
                  <c:v>2135</c:v>
                </c:pt>
                <c:pt idx="428">
                  <c:v>2140</c:v>
                </c:pt>
                <c:pt idx="429">
                  <c:v>2145</c:v>
                </c:pt>
                <c:pt idx="430">
                  <c:v>2150</c:v>
                </c:pt>
                <c:pt idx="431">
                  <c:v>2155</c:v>
                </c:pt>
                <c:pt idx="432">
                  <c:v>2160</c:v>
                </c:pt>
                <c:pt idx="433">
                  <c:v>2165</c:v>
                </c:pt>
                <c:pt idx="434">
                  <c:v>2170</c:v>
                </c:pt>
                <c:pt idx="435">
                  <c:v>2175</c:v>
                </c:pt>
                <c:pt idx="436">
                  <c:v>2180</c:v>
                </c:pt>
                <c:pt idx="437">
                  <c:v>2185</c:v>
                </c:pt>
                <c:pt idx="438">
                  <c:v>2190</c:v>
                </c:pt>
                <c:pt idx="439">
                  <c:v>2195</c:v>
                </c:pt>
                <c:pt idx="440">
                  <c:v>2200</c:v>
                </c:pt>
                <c:pt idx="441">
                  <c:v>2205</c:v>
                </c:pt>
                <c:pt idx="442">
                  <c:v>2210</c:v>
                </c:pt>
                <c:pt idx="443">
                  <c:v>2215</c:v>
                </c:pt>
                <c:pt idx="444">
                  <c:v>2220</c:v>
                </c:pt>
                <c:pt idx="445">
                  <c:v>2225</c:v>
                </c:pt>
                <c:pt idx="446">
                  <c:v>2230</c:v>
                </c:pt>
                <c:pt idx="447">
                  <c:v>2235</c:v>
                </c:pt>
                <c:pt idx="448">
                  <c:v>2240</c:v>
                </c:pt>
                <c:pt idx="449">
                  <c:v>2245</c:v>
                </c:pt>
                <c:pt idx="450">
                  <c:v>2250</c:v>
                </c:pt>
                <c:pt idx="451">
                  <c:v>2255</c:v>
                </c:pt>
                <c:pt idx="452">
                  <c:v>2260</c:v>
                </c:pt>
                <c:pt idx="453">
                  <c:v>2265</c:v>
                </c:pt>
                <c:pt idx="454">
                  <c:v>2270</c:v>
                </c:pt>
                <c:pt idx="455">
                  <c:v>2275</c:v>
                </c:pt>
                <c:pt idx="456">
                  <c:v>2280</c:v>
                </c:pt>
                <c:pt idx="457">
                  <c:v>2285</c:v>
                </c:pt>
                <c:pt idx="458">
                  <c:v>2290</c:v>
                </c:pt>
                <c:pt idx="459">
                  <c:v>2295</c:v>
                </c:pt>
                <c:pt idx="460">
                  <c:v>2300</c:v>
                </c:pt>
                <c:pt idx="461">
                  <c:v>2305</c:v>
                </c:pt>
                <c:pt idx="462">
                  <c:v>2310</c:v>
                </c:pt>
                <c:pt idx="463">
                  <c:v>2315</c:v>
                </c:pt>
                <c:pt idx="464">
                  <c:v>2320</c:v>
                </c:pt>
                <c:pt idx="465">
                  <c:v>2325</c:v>
                </c:pt>
                <c:pt idx="466">
                  <c:v>2330</c:v>
                </c:pt>
                <c:pt idx="467">
                  <c:v>2335</c:v>
                </c:pt>
                <c:pt idx="468">
                  <c:v>2340</c:v>
                </c:pt>
                <c:pt idx="469">
                  <c:v>2345</c:v>
                </c:pt>
                <c:pt idx="470">
                  <c:v>2350</c:v>
                </c:pt>
                <c:pt idx="471">
                  <c:v>2355</c:v>
                </c:pt>
                <c:pt idx="472">
                  <c:v>2360</c:v>
                </c:pt>
                <c:pt idx="473">
                  <c:v>2365</c:v>
                </c:pt>
                <c:pt idx="474">
                  <c:v>2370</c:v>
                </c:pt>
                <c:pt idx="475">
                  <c:v>2375</c:v>
                </c:pt>
                <c:pt idx="476">
                  <c:v>2380</c:v>
                </c:pt>
                <c:pt idx="477">
                  <c:v>2385</c:v>
                </c:pt>
                <c:pt idx="478">
                  <c:v>2390</c:v>
                </c:pt>
                <c:pt idx="479">
                  <c:v>2395</c:v>
                </c:pt>
                <c:pt idx="480">
                  <c:v>2400</c:v>
                </c:pt>
                <c:pt idx="481">
                  <c:v>2405</c:v>
                </c:pt>
                <c:pt idx="482">
                  <c:v>2410</c:v>
                </c:pt>
                <c:pt idx="483">
                  <c:v>2415</c:v>
                </c:pt>
                <c:pt idx="484">
                  <c:v>2420</c:v>
                </c:pt>
                <c:pt idx="485">
                  <c:v>2425</c:v>
                </c:pt>
                <c:pt idx="486">
                  <c:v>2430</c:v>
                </c:pt>
                <c:pt idx="487">
                  <c:v>2435</c:v>
                </c:pt>
                <c:pt idx="488">
                  <c:v>2440</c:v>
                </c:pt>
                <c:pt idx="489">
                  <c:v>2445</c:v>
                </c:pt>
                <c:pt idx="490">
                  <c:v>2450</c:v>
                </c:pt>
                <c:pt idx="491">
                  <c:v>2455</c:v>
                </c:pt>
                <c:pt idx="492">
                  <c:v>2460</c:v>
                </c:pt>
                <c:pt idx="493">
                  <c:v>2465</c:v>
                </c:pt>
                <c:pt idx="494">
                  <c:v>2470</c:v>
                </c:pt>
                <c:pt idx="495">
                  <c:v>2475</c:v>
                </c:pt>
                <c:pt idx="496">
                  <c:v>2480</c:v>
                </c:pt>
                <c:pt idx="497">
                  <c:v>2485</c:v>
                </c:pt>
                <c:pt idx="498">
                  <c:v>2490</c:v>
                </c:pt>
                <c:pt idx="499">
                  <c:v>2495</c:v>
                </c:pt>
                <c:pt idx="500">
                  <c:v>2500</c:v>
                </c:pt>
                <c:pt idx="501">
                  <c:v>2505</c:v>
                </c:pt>
                <c:pt idx="502">
                  <c:v>2510</c:v>
                </c:pt>
                <c:pt idx="503">
                  <c:v>2515</c:v>
                </c:pt>
                <c:pt idx="504">
                  <c:v>2520</c:v>
                </c:pt>
                <c:pt idx="505">
                  <c:v>2525</c:v>
                </c:pt>
                <c:pt idx="506">
                  <c:v>2530</c:v>
                </c:pt>
                <c:pt idx="507">
                  <c:v>2535</c:v>
                </c:pt>
                <c:pt idx="508">
                  <c:v>2540</c:v>
                </c:pt>
                <c:pt idx="509">
                  <c:v>2545</c:v>
                </c:pt>
                <c:pt idx="510">
                  <c:v>2550</c:v>
                </c:pt>
                <c:pt idx="511">
                  <c:v>2555</c:v>
                </c:pt>
                <c:pt idx="512">
                  <c:v>2560</c:v>
                </c:pt>
                <c:pt idx="513">
                  <c:v>2565</c:v>
                </c:pt>
                <c:pt idx="514">
                  <c:v>2570</c:v>
                </c:pt>
                <c:pt idx="515">
                  <c:v>2575</c:v>
                </c:pt>
                <c:pt idx="516">
                  <c:v>2580</c:v>
                </c:pt>
                <c:pt idx="517">
                  <c:v>2585</c:v>
                </c:pt>
                <c:pt idx="518">
                  <c:v>2590</c:v>
                </c:pt>
                <c:pt idx="519">
                  <c:v>2595</c:v>
                </c:pt>
                <c:pt idx="520">
                  <c:v>2600</c:v>
                </c:pt>
                <c:pt idx="521">
                  <c:v>2605</c:v>
                </c:pt>
                <c:pt idx="522">
                  <c:v>2610</c:v>
                </c:pt>
                <c:pt idx="523">
                  <c:v>2615</c:v>
                </c:pt>
                <c:pt idx="524">
                  <c:v>2620</c:v>
                </c:pt>
                <c:pt idx="525">
                  <c:v>2625</c:v>
                </c:pt>
                <c:pt idx="526">
                  <c:v>2630</c:v>
                </c:pt>
                <c:pt idx="527">
                  <c:v>2635</c:v>
                </c:pt>
                <c:pt idx="528">
                  <c:v>2640</c:v>
                </c:pt>
                <c:pt idx="529">
                  <c:v>2645</c:v>
                </c:pt>
                <c:pt idx="530">
                  <c:v>2650</c:v>
                </c:pt>
                <c:pt idx="531">
                  <c:v>2655</c:v>
                </c:pt>
                <c:pt idx="532">
                  <c:v>2660</c:v>
                </c:pt>
                <c:pt idx="533">
                  <c:v>2665</c:v>
                </c:pt>
                <c:pt idx="534">
                  <c:v>2670</c:v>
                </c:pt>
                <c:pt idx="535">
                  <c:v>2675</c:v>
                </c:pt>
                <c:pt idx="536">
                  <c:v>2680</c:v>
                </c:pt>
                <c:pt idx="537">
                  <c:v>2685</c:v>
                </c:pt>
                <c:pt idx="538">
                  <c:v>2690</c:v>
                </c:pt>
                <c:pt idx="539">
                  <c:v>2695</c:v>
                </c:pt>
                <c:pt idx="540">
                  <c:v>2700</c:v>
                </c:pt>
                <c:pt idx="541">
                  <c:v>2705</c:v>
                </c:pt>
                <c:pt idx="542">
                  <c:v>2710</c:v>
                </c:pt>
                <c:pt idx="543">
                  <c:v>2715</c:v>
                </c:pt>
                <c:pt idx="544">
                  <c:v>2720</c:v>
                </c:pt>
                <c:pt idx="545">
                  <c:v>2725</c:v>
                </c:pt>
                <c:pt idx="546">
                  <c:v>2730</c:v>
                </c:pt>
                <c:pt idx="547">
                  <c:v>2735</c:v>
                </c:pt>
                <c:pt idx="548">
                  <c:v>2740</c:v>
                </c:pt>
                <c:pt idx="549">
                  <c:v>2745</c:v>
                </c:pt>
                <c:pt idx="550">
                  <c:v>2750</c:v>
                </c:pt>
                <c:pt idx="551">
                  <c:v>2755</c:v>
                </c:pt>
                <c:pt idx="552">
                  <c:v>2760</c:v>
                </c:pt>
                <c:pt idx="553">
                  <c:v>2765</c:v>
                </c:pt>
                <c:pt idx="554">
                  <c:v>2770</c:v>
                </c:pt>
                <c:pt idx="555">
                  <c:v>2775</c:v>
                </c:pt>
                <c:pt idx="556">
                  <c:v>2780</c:v>
                </c:pt>
                <c:pt idx="557">
                  <c:v>2785</c:v>
                </c:pt>
                <c:pt idx="558">
                  <c:v>2790</c:v>
                </c:pt>
                <c:pt idx="559">
                  <c:v>2795</c:v>
                </c:pt>
                <c:pt idx="560">
                  <c:v>2800</c:v>
                </c:pt>
                <c:pt idx="561">
                  <c:v>2805</c:v>
                </c:pt>
                <c:pt idx="562">
                  <c:v>2810</c:v>
                </c:pt>
                <c:pt idx="563">
                  <c:v>2815</c:v>
                </c:pt>
                <c:pt idx="564">
                  <c:v>2820</c:v>
                </c:pt>
                <c:pt idx="565">
                  <c:v>2825</c:v>
                </c:pt>
                <c:pt idx="566">
                  <c:v>2830</c:v>
                </c:pt>
                <c:pt idx="567">
                  <c:v>2835</c:v>
                </c:pt>
                <c:pt idx="568">
                  <c:v>2840</c:v>
                </c:pt>
                <c:pt idx="569">
                  <c:v>2845</c:v>
                </c:pt>
                <c:pt idx="570">
                  <c:v>2850</c:v>
                </c:pt>
                <c:pt idx="571">
                  <c:v>2855</c:v>
                </c:pt>
                <c:pt idx="572">
                  <c:v>2860</c:v>
                </c:pt>
                <c:pt idx="573">
                  <c:v>2865</c:v>
                </c:pt>
                <c:pt idx="574">
                  <c:v>2870</c:v>
                </c:pt>
                <c:pt idx="575">
                  <c:v>2875</c:v>
                </c:pt>
                <c:pt idx="576">
                  <c:v>2880</c:v>
                </c:pt>
                <c:pt idx="577">
                  <c:v>2885</c:v>
                </c:pt>
                <c:pt idx="578">
                  <c:v>2890</c:v>
                </c:pt>
                <c:pt idx="579">
                  <c:v>2895</c:v>
                </c:pt>
                <c:pt idx="580">
                  <c:v>2900</c:v>
                </c:pt>
                <c:pt idx="581">
                  <c:v>2905</c:v>
                </c:pt>
                <c:pt idx="582">
                  <c:v>2910</c:v>
                </c:pt>
                <c:pt idx="583">
                  <c:v>2915</c:v>
                </c:pt>
                <c:pt idx="584">
                  <c:v>2920</c:v>
                </c:pt>
                <c:pt idx="585">
                  <c:v>2925</c:v>
                </c:pt>
                <c:pt idx="586">
                  <c:v>2930</c:v>
                </c:pt>
                <c:pt idx="587">
                  <c:v>2935</c:v>
                </c:pt>
                <c:pt idx="588">
                  <c:v>2940</c:v>
                </c:pt>
                <c:pt idx="589">
                  <c:v>2945</c:v>
                </c:pt>
                <c:pt idx="590">
                  <c:v>2950</c:v>
                </c:pt>
                <c:pt idx="591">
                  <c:v>2955</c:v>
                </c:pt>
                <c:pt idx="592">
                  <c:v>2960</c:v>
                </c:pt>
                <c:pt idx="593">
                  <c:v>2965</c:v>
                </c:pt>
                <c:pt idx="594">
                  <c:v>2970</c:v>
                </c:pt>
                <c:pt idx="595">
                  <c:v>2975</c:v>
                </c:pt>
                <c:pt idx="596">
                  <c:v>2980</c:v>
                </c:pt>
                <c:pt idx="597">
                  <c:v>2985</c:v>
                </c:pt>
                <c:pt idx="598">
                  <c:v>2990</c:v>
                </c:pt>
                <c:pt idx="599">
                  <c:v>2995</c:v>
                </c:pt>
                <c:pt idx="600">
                  <c:v>3000</c:v>
                </c:pt>
                <c:pt idx="601">
                  <c:v>3005</c:v>
                </c:pt>
                <c:pt idx="602">
                  <c:v>3010</c:v>
                </c:pt>
                <c:pt idx="603">
                  <c:v>3015</c:v>
                </c:pt>
                <c:pt idx="604">
                  <c:v>3020</c:v>
                </c:pt>
                <c:pt idx="605">
                  <c:v>3025</c:v>
                </c:pt>
                <c:pt idx="606">
                  <c:v>3030</c:v>
                </c:pt>
                <c:pt idx="607">
                  <c:v>3035</c:v>
                </c:pt>
                <c:pt idx="608">
                  <c:v>3040</c:v>
                </c:pt>
                <c:pt idx="609">
                  <c:v>3045</c:v>
                </c:pt>
                <c:pt idx="610">
                  <c:v>3050</c:v>
                </c:pt>
                <c:pt idx="611">
                  <c:v>3055</c:v>
                </c:pt>
                <c:pt idx="612">
                  <c:v>3060</c:v>
                </c:pt>
                <c:pt idx="613">
                  <c:v>3065</c:v>
                </c:pt>
                <c:pt idx="614">
                  <c:v>3070</c:v>
                </c:pt>
                <c:pt idx="615">
                  <c:v>3075</c:v>
                </c:pt>
                <c:pt idx="616">
                  <c:v>3080</c:v>
                </c:pt>
                <c:pt idx="617">
                  <c:v>3085</c:v>
                </c:pt>
                <c:pt idx="618">
                  <c:v>3090</c:v>
                </c:pt>
                <c:pt idx="619">
                  <c:v>3095</c:v>
                </c:pt>
                <c:pt idx="620">
                  <c:v>3100</c:v>
                </c:pt>
                <c:pt idx="621">
                  <c:v>3105</c:v>
                </c:pt>
                <c:pt idx="622">
                  <c:v>3110</c:v>
                </c:pt>
                <c:pt idx="623">
                  <c:v>3115</c:v>
                </c:pt>
                <c:pt idx="624">
                  <c:v>3120</c:v>
                </c:pt>
                <c:pt idx="625">
                  <c:v>3125</c:v>
                </c:pt>
                <c:pt idx="626">
                  <c:v>3130</c:v>
                </c:pt>
                <c:pt idx="627">
                  <c:v>3135</c:v>
                </c:pt>
                <c:pt idx="628">
                  <c:v>3140</c:v>
                </c:pt>
                <c:pt idx="629">
                  <c:v>3145</c:v>
                </c:pt>
                <c:pt idx="630">
                  <c:v>3150</c:v>
                </c:pt>
                <c:pt idx="631">
                  <c:v>3155</c:v>
                </c:pt>
                <c:pt idx="632">
                  <c:v>3160</c:v>
                </c:pt>
                <c:pt idx="633">
                  <c:v>3165</c:v>
                </c:pt>
                <c:pt idx="634">
                  <c:v>3170</c:v>
                </c:pt>
                <c:pt idx="635">
                  <c:v>3175</c:v>
                </c:pt>
                <c:pt idx="636">
                  <c:v>3180</c:v>
                </c:pt>
                <c:pt idx="637">
                  <c:v>3185</c:v>
                </c:pt>
                <c:pt idx="638">
                  <c:v>3190</c:v>
                </c:pt>
                <c:pt idx="639">
                  <c:v>3195</c:v>
                </c:pt>
                <c:pt idx="640">
                  <c:v>3200</c:v>
                </c:pt>
                <c:pt idx="641">
                  <c:v>3205</c:v>
                </c:pt>
                <c:pt idx="642">
                  <c:v>3210</c:v>
                </c:pt>
                <c:pt idx="643">
                  <c:v>3215</c:v>
                </c:pt>
                <c:pt idx="644">
                  <c:v>3220</c:v>
                </c:pt>
                <c:pt idx="645">
                  <c:v>3225</c:v>
                </c:pt>
                <c:pt idx="646">
                  <c:v>3230</c:v>
                </c:pt>
                <c:pt idx="647">
                  <c:v>3235</c:v>
                </c:pt>
                <c:pt idx="648">
                  <c:v>3240</c:v>
                </c:pt>
                <c:pt idx="649">
                  <c:v>3245</c:v>
                </c:pt>
                <c:pt idx="650">
                  <c:v>3250</c:v>
                </c:pt>
                <c:pt idx="651">
                  <c:v>3255</c:v>
                </c:pt>
                <c:pt idx="652">
                  <c:v>3260</c:v>
                </c:pt>
                <c:pt idx="653">
                  <c:v>3265</c:v>
                </c:pt>
                <c:pt idx="654">
                  <c:v>3270</c:v>
                </c:pt>
                <c:pt idx="655">
                  <c:v>3275</c:v>
                </c:pt>
                <c:pt idx="656">
                  <c:v>3280</c:v>
                </c:pt>
                <c:pt idx="657">
                  <c:v>3285</c:v>
                </c:pt>
                <c:pt idx="658">
                  <c:v>3290</c:v>
                </c:pt>
                <c:pt idx="659">
                  <c:v>3295</c:v>
                </c:pt>
                <c:pt idx="660">
                  <c:v>3300</c:v>
                </c:pt>
                <c:pt idx="661">
                  <c:v>3305</c:v>
                </c:pt>
                <c:pt idx="662">
                  <c:v>3310</c:v>
                </c:pt>
                <c:pt idx="663">
                  <c:v>3315</c:v>
                </c:pt>
                <c:pt idx="664">
                  <c:v>3320</c:v>
                </c:pt>
                <c:pt idx="665">
                  <c:v>3325</c:v>
                </c:pt>
                <c:pt idx="666">
                  <c:v>3330</c:v>
                </c:pt>
                <c:pt idx="667">
                  <c:v>3335</c:v>
                </c:pt>
                <c:pt idx="668">
                  <c:v>3340</c:v>
                </c:pt>
                <c:pt idx="669">
                  <c:v>3345</c:v>
                </c:pt>
                <c:pt idx="670">
                  <c:v>3350</c:v>
                </c:pt>
                <c:pt idx="671">
                  <c:v>3355</c:v>
                </c:pt>
                <c:pt idx="672">
                  <c:v>3360</c:v>
                </c:pt>
                <c:pt idx="673">
                  <c:v>3365</c:v>
                </c:pt>
                <c:pt idx="674">
                  <c:v>3370</c:v>
                </c:pt>
                <c:pt idx="675">
                  <c:v>3375</c:v>
                </c:pt>
                <c:pt idx="676">
                  <c:v>3380</c:v>
                </c:pt>
                <c:pt idx="677">
                  <c:v>3385</c:v>
                </c:pt>
                <c:pt idx="678">
                  <c:v>3390</c:v>
                </c:pt>
                <c:pt idx="679">
                  <c:v>3395</c:v>
                </c:pt>
                <c:pt idx="680">
                  <c:v>3400</c:v>
                </c:pt>
                <c:pt idx="681">
                  <c:v>3405</c:v>
                </c:pt>
                <c:pt idx="682">
                  <c:v>3410</c:v>
                </c:pt>
                <c:pt idx="683">
                  <c:v>3415</c:v>
                </c:pt>
                <c:pt idx="684">
                  <c:v>3420</c:v>
                </c:pt>
                <c:pt idx="685">
                  <c:v>3425</c:v>
                </c:pt>
                <c:pt idx="686">
                  <c:v>3430</c:v>
                </c:pt>
                <c:pt idx="687">
                  <c:v>3435</c:v>
                </c:pt>
                <c:pt idx="688">
                  <c:v>3440</c:v>
                </c:pt>
                <c:pt idx="689">
                  <c:v>3445</c:v>
                </c:pt>
                <c:pt idx="690">
                  <c:v>3450</c:v>
                </c:pt>
                <c:pt idx="691">
                  <c:v>3455</c:v>
                </c:pt>
                <c:pt idx="692">
                  <c:v>3460</c:v>
                </c:pt>
                <c:pt idx="693">
                  <c:v>3465</c:v>
                </c:pt>
                <c:pt idx="694">
                  <c:v>3470</c:v>
                </c:pt>
                <c:pt idx="695">
                  <c:v>3475</c:v>
                </c:pt>
                <c:pt idx="696">
                  <c:v>3480</c:v>
                </c:pt>
                <c:pt idx="697">
                  <c:v>3485</c:v>
                </c:pt>
                <c:pt idx="698">
                  <c:v>3490</c:v>
                </c:pt>
                <c:pt idx="699">
                  <c:v>3495</c:v>
                </c:pt>
                <c:pt idx="700">
                  <c:v>3500</c:v>
                </c:pt>
                <c:pt idx="701">
                  <c:v>3505</c:v>
                </c:pt>
                <c:pt idx="702">
                  <c:v>3510</c:v>
                </c:pt>
                <c:pt idx="703">
                  <c:v>3515</c:v>
                </c:pt>
                <c:pt idx="704">
                  <c:v>3520</c:v>
                </c:pt>
                <c:pt idx="705">
                  <c:v>3525</c:v>
                </c:pt>
                <c:pt idx="706">
                  <c:v>3530</c:v>
                </c:pt>
                <c:pt idx="707">
                  <c:v>3535</c:v>
                </c:pt>
                <c:pt idx="708">
                  <c:v>3540</c:v>
                </c:pt>
                <c:pt idx="709">
                  <c:v>3545</c:v>
                </c:pt>
                <c:pt idx="710">
                  <c:v>3550</c:v>
                </c:pt>
                <c:pt idx="711">
                  <c:v>3555</c:v>
                </c:pt>
                <c:pt idx="712">
                  <c:v>3560</c:v>
                </c:pt>
                <c:pt idx="713">
                  <c:v>3565</c:v>
                </c:pt>
                <c:pt idx="714">
                  <c:v>3570</c:v>
                </c:pt>
                <c:pt idx="715">
                  <c:v>3575</c:v>
                </c:pt>
                <c:pt idx="716">
                  <c:v>3580</c:v>
                </c:pt>
                <c:pt idx="717">
                  <c:v>3585</c:v>
                </c:pt>
                <c:pt idx="718">
                  <c:v>3590</c:v>
                </c:pt>
                <c:pt idx="719">
                  <c:v>3595</c:v>
                </c:pt>
                <c:pt idx="720">
                  <c:v>3600</c:v>
                </c:pt>
                <c:pt idx="721">
                  <c:v>3605</c:v>
                </c:pt>
                <c:pt idx="722">
                  <c:v>3610</c:v>
                </c:pt>
                <c:pt idx="723">
                  <c:v>3615</c:v>
                </c:pt>
                <c:pt idx="724">
                  <c:v>3620</c:v>
                </c:pt>
                <c:pt idx="725">
                  <c:v>3625</c:v>
                </c:pt>
                <c:pt idx="726">
                  <c:v>3630</c:v>
                </c:pt>
                <c:pt idx="727">
                  <c:v>3635</c:v>
                </c:pt>
                <c:pt idx="728">
                  <c:v>3640</c:v>
                </c:pt>
                <c:pt idx="729">
                  <c:v>3645</c:v>
                </c:pt>
                <c:pt idx="730">
                  <c:v>3650</c:v>
                </c:pt>
                <c:pt idx="731">
                  <c:v>3655</c:v>
                </c:pt>
                <c:pt idx="732">
                  <c:v>3660</c:v>
                </c:pt>
                <c:pt idx="733">
                  <c:v>3665</c:v>
                </c:pt>
                <c:pt idx="734">
                  <c:v>3670</c:v>
                </c:pt>
                <c:pt idx="735">
                  <c:v>3675</c:v>
                </c:pt>
                <c:pt idx="736">
                  <c:v>3680</c:v>
                </c:pt>
                <c:pt idx="737">
                  <c:v>3685</c:v>
                </c:pt>
                <c:pt idx="738">
                  <c:v>3690</c:v>
                </c:pt>
                <c:pt idx="739">
                  <c:v>3695</c:v>
                </c:pt>
                <c:pt idx="740">
                  <c:v>3700</c:v>
                </c:pt>
                <c:pt idx="741">
                  <c:v>3705</c:v>
                </c:pt>
                <c:pt idx="742">
                  <c:v>3710</c:v>
                </c:pt>
                <c:pt idx="743">
                  <c:v>3715</c:v>
                </c:pt>
                <c:pt idx="744">
                  <c:v>3720</c:v>
                </c:pt>
                <c:pt idx="745">
                  <c:v>3725</c:v>
                </c:pt>
                <c:pt idx="746">
                  <c:v>3730</c:v>
                </c:pt>
                <c:pt idx="747">
                  <c:v>3735</c:v>
                </c:pt>
                <c:pt idx="748">
                  <c:v>3740</c:v>
                </c:pt>
                <c:pt idx="749">
                  <c:v>3745</c:v>
                </c:pt>
                <c:pt idx="750">
                  <c:v>3750</c:v>
                </c:pt>
                <c:pt idx="751">
                  <c:v>3755</c:v>
                </c:pt>
                <c:pt idx="752">
                  <c:v>3760</c:v>
                </c:pt>
                <c:pt idx="753">
                  <c:v>3765</c:v>
                </c:pt>
                <c:pt idx="754">
                  <c:v>3770</c:v>
                </c:pt>
                <c:pt idx="755">
                  <c:v>3775</c:v>
                </c:pt>
                <c:pt idx="756">
                  <c:v>3780</c:v>
                </c:pt>
                <c:pt idx="757">
                  <c:v>3785</c:v>
                </c:pt>
                <c:pt idx="758">
                  <c:v>3790</c:v>
                </c:pt>
                <c:pt idx="759">
                  <c:v>3795</c:v>
                </c:pt>
                <c:pt idx="760">
                  <c:v>3800</c:v>
                </c:pt>
                <c:pt idx="761">
                  <c:v>3805</c:v>
                </c:pt>
                <c:pt idx="762">
                  <c:v>3810</c:v>
                </c:pt>
                <c:pt idx="763">
                  <c:v>3815</c:v>
                </c:pt>
                <c:pt idx="764">
                  <c:v>3820</c:v>
                </c:pt>
                <c:pt idx="765">
                  <c:v>3825</c:v>
                </c:pt>
                <c:pt idx="766">
                  <c:v>3830</c:v>
                </c:pt>
                <c:pt idx="767">
                  <c:v>3835</c:v>
                </c:pt>
                <c:pt idx="768">
                  <c:v>3840</c:v>
                </c:pt>
                <c:pt idx="769">
                  <c:v>3845</c:v>
                </c:pt>
                <c:pt idx="770">
                  <c:v>3850</c:v>
                </c:pt>
                <c:pt idx="771">
                  <c:v>3855</c:v>
                </c:pt>
                <c:pt idx="772">
                  <c:v>3860</c:v>
                </c:pt>
                <c:pt idx="773">
                  <c:v>3865</c:v>
                </c:pt>
                <c:pt idx="774">
                  <c:v>3870</c:v>
                </c:pt>
                <c:pt idx="775">
                  <c:v>3875</c:v>
                </c:pt>
                <c:pt idx="776">
                  <c:v>3880</c:v>
                </c:pt>
                <c:pt idx="777">
                  <c:v>3885</c:v>
                </c:pt>
                <c:pt idx="778">
                  <c:v>3890</c:v>
                </c:pt>
                <c:pt idx="779">
                  <c:v>3895</c:v>
                </c:pt>
                <c:pt idx="780">
                  <c:v>3900</c:v>
                </c:pt>
                <c:pt idx="781">
                  <c:v>3905</c:v>
                </c:pt>
                <c:pt idx="782">
                  <c:v>3910</c:v>
                </c:pt>
                <c:pt idx="783">
                  <c:v>3915</c:v>
                </c:pt>
                <c:pt idx="784">
                  <c:v>3920</c:v>
                </c:pt>
                <c:pt idx="785">
                  <c:v>3925</c:v>
                </c:pt>
                <c:pt idx="786">
                  <c:v>3930</c:v>
                </c:pt>
                <c:pt idx="787">
                  <c:v>3935</c:v>
                </c:pt>
                <c:pt idx="788">
                  <c:v>3940</c:v>
                </c:pt>
                <c:pt idx="789">
                  <c:v>3945</c:v>
                </c:pt>
                <c:pt idx="790">
                  <c:v>3950</c:v>
                </c:pt>
                <c:pt idx="791">
                  <c:v>3955</c:v>
                </c:pt>
                <c:pt idx="792">
                  <c:v>3960</c:v>
                </c:pt>
                <c:pt idx="793">
                  <c:v>3965</c:v>
                </c:pt>
                <c:pt idx="794">
                  <c:v>3970</c:v>
                </c:pt>
                <c:pt idx="795">
                  <c:v>3975</c:v>
                </c:pt>
                <c:pt idx="796">
                  <c:v>3980</c:v>
                </c:pt>
                <c:pt idx="797">
                  <c:v>3985</c:v>
                </c:pt>
                <c:pt idx="798">
                  <c:v>3990</c:v>
                </c:pt>
                <c:pt idx="799">
                  <c:v>3995</c:v>
                </c:pt>
                <c:pt idx="800">
                  <c:v>4000</c:v>
                </c:pt>
                <c:pt idx="801">
                  <c:v>4005</c:v>
                </c:pt>
                <c:pt idx="802">
                  <c:v>4010</c:v>
                </c:pt>
                <c:pt idx="803">
                  <c:v>4015</c:v>
                </c:pt>
                <c:pt idx="804">
                  <c:v>4020</c:v>
                </c:pt>
                <c:pt idx="805">
                  <c:v>4025</c:v>
                </c:pt>
                <c:pt idx="806">
                  <c:v>4030</c:v>
                </c:pt>
                <c:pt idx="807">
                  <c:v>4035</c:v>
                </c:pt>
                <c:pt idx="808">
                  <c:v>4040</c:v>
                </c:pt>
                <c:pt idx="809">
                  <c:v>4045</c:v>
                </c:pt>
                <c:pt idx="810">
                  <c:v>4050</c:v>
                </c:pt>
                <c:pt idx="811">
                  <c:v>4055</c:v>
                </c:pt>
                <c:pt idx="812">
                  <c:v>4060</c:v>
                </c:pt>
                <c:pt idx="813">
                  <c:v>4065</c:v>
                </c:pt>
                <c:pt idx="814">
                  <c:v>4070</c:v>
                </c:pt>
                <c:pt idx="815">
                  <c:v>4075</c:v>
                </c:pt>
                <c:pt idx="816">
                  <c:v>4080</c:v>
                </c:pt>
                <c:pt idx="817">
                  <c:v>4085</c:v>
                </c:pt>
                <c:pt idx="818">
                  <c:v>4090</c:v>
                </c:pt>
                <c:pt idx="819">
                  <c:v>4095</c:v>
                </c:pt>
                <c:pt idx="820">
                  <c:v>4100</c:v>
                </c:pt>
                <c:pt idx="821">
                  <c:v>4105</c:v>
                </c:pt>
                <c:pt idx="822">
                  <c:v>4110</c:v>
                </c:pt>
                <c:pt idx="823">
                  <c:v>4115</c:v>
                </c:pt>
                <c:pt idx="824">
                  <c:v>4120</c:v>
                </c:pt>
                <c:pt idx="825">
                  <c:v>4125</c:v>
                </c:pt>
                <c:pt idx="826">
                  <c:v>4130</c:v>
                </c:pt>
                <c:pt idx="827">
                  <c:v>4135</c:v>
                </c:pt>
                <c:pt idx="828">
                  <c:v>4140</c:v>
                </c:pt>
                <c:pt idx="829">
                  <c:v>4145</c:v>
                </c:pt>
                <c:pt idx="830">
                  <c:v>4150</c:v>
                </c:pt>
                <c:pt idx="831">
                  <c:v>4155</c:v>
                </c:pt>
                <c:pt idx="832">
                  <c:v>4160</c:v>
                </c:pt>
                <c:pt idx="833">
                  <c:v>4165</c:v>
                </c:pt>
                <c:pt idx="834">
                  <c:v>4170</c:v>
                </c:pt>
                <c:pt idx="835">
                  <c:v>4175</c:v>
                </c:pt>
                <c:pt idx="836">
                  <c:v>4180</c:v>
                </c:pt>
                <c:pt idx="837">
                  <c:v>4185</c:v>
                </c:pt>
                <c:pt idx="838">
                  <c:v>4190</c:v>
                </c:pt>
                <c:pt idx="839">
                  <c:v>4195</c:v>
                </c:pt>
                <c:pt idx="840">
                  <c:v>4200</c:v>
                </c:pt>
                <c:pt idx="841">
                  <c:v>4205</c:v>
                </c:pt>
                <c:pt idx="842">
                  <c:v>4210</c:v>
                </c:pt>
                <c:pt idx="843">
                  <c:v>4215</c:v>
                </c:pt>
                <c:pt idx="844">
                  <c:v>4220</c:v>
                </c:pt>
                <c:pt idx="845">
                  <c:v>4225</c:v>
                </c:pt>
                <c:pt idx="846">
                  <c:v>4230</c:v>
                </c:pt>
                <c:pt idx="847">
                  <c:v>4235</c:v>
                </c:pt>
                <c:pt idx="848">
                  <c:v>4240</c:v>
                </c:pt>
                <c:pt idx="849">
                  <c:v>4245</c:v>
                </c:pt>
                <c:pt idx="850">
                  <c:v>4250</c:v>
                </c:pt>
                <c:pt idx="851">
                  <c:v>4255</c:v>
                </c:pt>
                <c:pt idx="852">
                  <c:v>4260</c:v>
                </c:pt>
                <c:pt idx="853">
                  <c:v>4265</c:v>
                </c:pt>
                <c:pt idx="854">
                  <c:v>4270</c:v>
                </c:pt>
                <c:pt idx="855">
                  <c:v>4275</c:v>
                </c:pt>
                <c:pt idx="856">
                  <c:v>4280</c:v>
                </c:pt>
                <c:pt idx="857">
                  <c:v>4285</c:v>
                </c:pt>
                <c:pt idx="858">
                  <c:v>4290</c:v>
                </c:pt>
                <c:pt idx="859">
                  <c:v>4295</c:v>
                </c:pt>
                <c:pt idx="860">
                  <c:v>4300</c:v>
                </c:pt>
                <c:pt idx="861">
                  <c:v>4305</c:v>
                </c:pt>
                <c:pt idx="862">
                  <c:v>4310</c:v>
                </c:pt>
                <c:pt idx="863">
                  <c:v>4315</c:v>
                </c:pt>
                <c:pt idx="864">
                  <c:v>4320</c:v>
                </c:pt>
                <c:pt idx="865">
                  <c:v>4325</c:v>
                </c:pt>
                <c:pt idx="866">
                  <c:v>4330</c:v>
                </c:pt>
                <c:pt idx="867">
                  <c:v>4335</c:v>
                </c:pt>
                <c:pt idx="868">
                  <c:v>4340</c:v>
                </c:pt>
                <c:pt idx="869">
                  <c:v>4345</c:v>
                </c:pt>
                <c:pt idx="870">
                  <c:v>4350</c:v>
                </c:pt>
                <c:pt idx="871">
                  <c:v>4355</c:v>
                </c:pt>
                <c:pt idx="872">
                  <c:v>4360</c:v>
                </c:pt>
                <c:pt idx="873">
                  <c:v>4365</c:v>
                </c:pt>
                <c:pt idx="874">
                  <c:v>4370</c:v>
                </c:pt>
                <c:pt idx="875">
                  <c:v>4375</c:v>
                </c:pt>
                <c:pt idx="876">
                  <c:v>4380</c:v>
                </c:pt>
                <c:pt idx="877">
                  <c:v>4385</c:v>
                </c:pt>
                <c:pt idx="878">
                  <c:v>4390</c:v>
                </c:pt>
                <c:pt idx="879">
                  <c:v>4395</c:v>
                </c:pt>
                <c:pt idx="880">
                  <c:v>4400</c:v>
                </c:pt>
                <c:pt idx="881">
                  <c:v>4405</c:v>
                </c:pt>
                <c:pt idx="882">
                  <c:v>4410</c:v>
                </c:pt>
                <c:pt idx="883">
                  <c:v>4415</c:v>
                </c:pt>
                <c:pt idx="884">
                  <c:v>4420</c:v>
                </c:pt>
                <c:pt idx="885">
                  <c:v>4425</c:v>
                </c:pt>
                <c:pt idx="886">
                  <c:v>4430</c:v>
                </c:pt>
                <c:pt idx="887">
                  <c:v>4435</c:v>
                </c:pt>
                <c:pt idx="888">
                  <c:v>4440</c:v>
                </c:pt>
                <c:pt idx="889">
                  <c:v>4445</c:v>
                </c:pt>
                <c:pt idx="890">
                  <c:v>4450</c:v>
                </c:pt>
                <c:pt idx="891">
                  <c:v>4455</c:v>
                </c:pt>
                <c:pt idx="892">
                  <c:v>4460</c:v>
                </c:pt>
                <c:pt idx="893">
                  <c:v>4465</c:v>
                </c:pt>
                <c:pt idx="894">
                  <c:v>4470</c:v>
                </c:pt>
                <c:pt idx="895">
                  <c:v>4475</c:v>
                </c:pt>
                <c:pt idx="896">
                  <c:v>4480</c:v>
                </c:pt>
                <c:pt idx="897">
                  <c:v>4485</c:v>
                </c:pt>
                <c:pt idx="898">
                  <c:v>4490</c:v>
                </c:pt>
                <c:pt idx="899">
                  <c:v>4495</c:v>
                </c:pt>
                <c:pt idx="900">
                  <c:v>4500</c:v>
                </c:pt>
                <c:pt idx="901">
                  <c:v>4505</c:v>
                </c:pt>
                <c:pt idx="902">
                  <c:v>4510</c:v>
                </c:pt>
                <c:pt idx="903">
                  <c:v>4515</c:v>
                </c:pt>
                <c:pt idx="904">
                  <c:v>4520</c:v>
                </c:pt>
                <c:pt idx="905">
                  <c:v>4525</c:v>
                </c:pt>
                <c:pt idx="906">
                  <c:v>4530</c:v>
                </c:pt>
                <c:pt idx="907">
                  <c:v>4535</c:v>
                </c:pt>
                <c:pt idx="908">
                  <c:v>4540</c:v>
                </c:pt>
                <c:pt idx="909">
                  <c:v>4545</c:v>
                </c:pt>
                <c:pt idx="910">
                  <c:v>4550</c:v>
                </c:pt>
                <c:pt idx="911">
                  <c:v>4555</c:v>
                </c:pt>
                <c:pt idx="912">
                  <c:v>4560</c:v>
                </c:pt>
                <c:pt idx="913">
                  <c:v>4565</c:v>
                </c:pt>
                <c:pt idx="914">
                  <c:v>4570</c:v>
                </c:pt>
                <c:pt idx="915">
                  <c:v>4575</c:v>
                </c:pt>
                <c:pt idx="916">
                  <c:v>4580</c:v>
                </c:pt>
                <c:pt idx="917">
                  <c:v>4585</c:v>
                </c:pt>
                <c:pt idx="918">
                  <c:v>4590</c:v>
                </c:pt>
                <c:pt idx="919">
                  <c:v>4595</c:v>
                </c:pt>
                <c:pt idx="920">
                  <c:v>4600</c:v>
                </c:pt>
                <c:pt idx="921">
                  <c:v>4605</c:v>
                </c:pt>
                <c:pt idx="922">
                  <c:v>4610</c:v>
                </c:pt>
                <c:pt idx="923">
                  <c:v>4615</c:v>
                </c:pt>
                <c:pt idx="924">
                  <c:v>4620</c:v>
                </c:pt>
                <c:pt idx="925">
                  <c:v>4625</c:v>
                </c:pt>
                <c:pt idx="926">
                  <c:v>4630</c:v>
                </c:pt>
                <c:pt idx="927">
                  <c:v>4635</c:v>
                </c:pt>
                <c:pt idx="928">
                  <c:v>4640</c:v>
                </c:pt>
                <c:pt idx="929">
                  <c:v>4645</c:v>
                </c:pt>
                <c:pt idx="930">
                  <c:v>4650</c:v>
                </c:pt>
                <c:pt idx="931">
                  <c:v>4655</c:v>
                </c:pt>
                <c:pt idx="932">
                  <c:v>4660</c:v>
                </c:pt>
                <c:pt idx="933">
                  <c:v>4665</c:v>
                </c:pt>
                <c:pt idx="934">
                  <c:v>4670</c:v>
                </c:pt>
                <c:pt idx="935">
                  <c:v>4675</c:v>
                </c:pt>
                <c:pt idx="936">
                  <c:v>4680</c:v>
                </c:pt>
                <c:pt idx="937">
                  <c:v>4685</c:v>
                </c:pt>
                <c:pt idx="938">
                  <c:v>4690</c:v>
                </c:pt>
                <c:pt idx="939">
                  <c:v>4695</c:v>
                </c:pt>
                <c:pt idx="940">
                  <c:v>4700</c:v>
                </c:pt>
                <c:pt idx="941">
                  <c:v>4705</c:v>
                </c:pt>
                <c:pt idx="942">
                  <c:v>4710</c:v>
                </c:pt>
                <c:pt idx="943">
                  <c:v>4715</c:v>
                </c:pt>
                <c:pt idx="944">
                  <c:v>4720</c:v>
                </c:pt>
                <c:pt idx="945">
                  <c:v>4725</c:v>
                </c:pt>
                <c:pt idx="946">
                  <c:v>4730</c:v>
                </c:pt>
                <c:pt idx="947">
                  <c:v>4735</c:v>
                </c:pt>
                <c:pt idx="948">
                  <c:v>4740</c:v>
                </c:pt>
                <c:pt idx="949">
                  <c:v>4745</c:v>
                </c:pt>
                <c:pt idx="950">
                  <c:v>4750</c:v>
                </c:pt>
                <c:pt idx="951">
                  <c:v>4755</c:v>
                </c:pt>
                <c:pt idx="952">
                  <c:v>4760</c:v>
                </c:pt>
                <c:pt idx="953">
                  <c:v>4765</c:v>
                </c:pt>
                <c:pt idx="954">
                  <c:v>4770</c:v>
                </c:pt>
                <c:pt idx="955">
                  <c:v>4775</c:v>
                </c:pt>
                <c:pt idx="956">
                  <c:v>4780</c:v>
                </c:pt>
                <c:pt idx="957">
                  <c:v>4785</c:v>
                </c:pt>
                <c:pt idx="958">
                  <c:v>4790</c:v>
                </c:pt>
                <c:pt idx="959">
                  <c:v>4795</c:v>
                </c:pt>
                <c:pt idx="960">
                  <c:v>4800</c:v>
                </c:pt>
                <c:pt idx="961">
                  <c:v>4805</c:v>
                </c:pt>
                <c:pt idx="962">
                  <c:v>4810</c:v>
                </c:pt>
                <c:pt idx="963">
                  <c:v>4815</c:v>
                </c:pt>
                <c:pt idx="964">
                  <c:v>4820</c:v>
                </c:pt>
                <c:pt idx="965">
                  <c:v>4825</c:v>
                </c:pt>
                <c:pt idx="966">
                  <c:v>4830</c:v>
                </c:pt>
                <c:pt idx="967">
                  <c:v>4835</c:v>
                </c:pt>
                <c:pt idx="968">
                  <c:v>4840</c:v>
                </c:pt>
                <c:pt idx="969">
                  <c:v>4845</c:v>
                </c:pt>
                <c:pt idx="970">
                  <c:v>4850</c:v>
                </c:pt>
                <c:pt idx="971">
                  <c:v>4855</c:v>
                </c:pt>
                <c:pt idx="972">
                  <c:v>4860</c:v>
                </c:pt>
                <c:pt idx="973">
                  <c:v>4865</c:v>
                </c:pt>
                <c:pt idx="974">
                  <c:v>4870</c:v>
                </c:pt>
                <c:pt idx="975">
                  <c:v>4875</c:v>
                </c:pt>
                <c:pt idx="976">
                  <c:v>4880</c:v>
                </c:pt>
                <c:pt idx="977">
                  <c:v>4885</c:v>
                </c:pt>
                <c:pt idx="978">
                  <c:v>4890</c:v>
                </c:pt>
                <c:pt idx="979">
                  <c:v>4895</c:v>
                </c:pt>
                <c:pt idx="980">
                  <c:v>4900</c:v>
                </c:pt>
                <c:pt idx="981">
                  <c:v>4905</c:v>
                </c:pt>
                <c:pt idx="982">
                  <c:v>4910</c:v>
                </c:pt>
                <c:pt idx="983">
                  <c:v>4915</c:v>
                </c:pt>
                <c:pt idx="984">
                  <c:v>4920</c:v>
                </c:pt>
                <c:pt idx="985">
                  <c:v>4925</c:v>
                </c:pt>
                <c:pt idx="986">
                  <c:v>4930</c:v>
                </c:pt>
                <c:pt idx="987">
                  <c:v>4935</c:v>
                </c:pt>
                <c:pt idx="988">
                  <c:v>4940</c:v>
                </c:pt>
                <c:pt idx="989">
                  <c:v>4945</c:v>
                </c:pt>
                <c:pt idx="990">
                  <c:v>4950</c:v>
                </c:pt>
                <c:pt idx="991">
                  <c:v>4955</c:v>
                </c:pt>
                <c:pt idx="992">
                  <c:v>4960</c:v>
                </c:pt>
                <c:pt idx="993">
                  <c:v>4965</c:v>
                </c:pt>
                <c:pt idx="994">
                  <c:v>4970</c:v>
                </c:pt>
                <c:pt idx="995">
                  <c:v>4975</c:v>
                </c:pt>
                <c:pt idx="996">
                  <c:v>4980</c:v>
                </c:pt>
                <c:pt idx="997">
                  <c:v>4985</c:v>
                </c:pt>
                <c:pt idx="998">
                  <c:v>4990</c:v>
                </c:pt>
                <c:pt idx="999">
                  <c:v>4995</c:v>
                </c:pt>
                <c:pt idx="1000">
                  <c:v>5000</c:v>
                </c:pt>
                <c:pt idx="1001">
                  <c:v>5005</c:v>
                </c:pt>
                <c:pt idx="1002">
                  <c:v>5010</c:v>
                </c:pt>
                <c:pt idx="1003">
                  <c:v>5015</c:v>
                </c:pt>
                <c:pt idx="1004">
                  <c:v>5020</c:v>
                </c:pt>
                <c:pt idx="1005">
                  <c:v>5025</c:v>
                </c:pt>
                <c:pt idx="1006">
                  <c:v>5030</c:v>
                </c:pt>
                <c:pt idx="1007">
                  <c:v>5035</c:v>
                </c:pt>
                <c:pt idx="1008">
                  <c:v>5040</c:v>
                </c:pt>
                <c:pt idx="1009">
                  <c:v>5045</c:v>
                </c:pt>
                <c:pt idx="1010">
                  <c:v>5050</c:v>
                </c:pt>
                <c:pt idx="1011">
                  <c:v>5055</c:v>
                </c:pt>
                <c:pt idx="1012">
                  <c:v>5060</c:v>
                </c:pt>
                <c:pt idx="1013">
                  <c:v>5065</c:v>
                </c:pt>
                <c:pt idx="1014">
                  <c:v>5070</c:v>
                </c:pt>
                <c:pt idx="1015">
                  <c:v>5075</c:v>
                </c:pt>
                <c:pt idx="1016">
                  <c:v>5080</c:v>
                </c:pt>
                <c:pt idx="1017">
                  <c:v>5085</c:v>
                </c:pt>
                <c:pt idx="1018">
                  <c:v>5090</c:v>
                </c:pt>
                <c:pt idx="1019">
                  <c:v>5095</c:v>
                </c:pt>
                <c:pt idx="1020">
                  <c:v>5100</c:v>
                </c:pt>
                <c:pt idx="1021">
                  <c:v>5105</c:v>
                </c:pt>
                <c:pt idx="1022">
                  <c:v>5110</c:v>
                </c:pt>
                <c:pt idx="1023">
                  <c:v>5115</c:v>
                </c:pt>
                <c:pt idx="1024">
                  <c:v>5120</c:v>
                </c:pt>
                <c:pt idx="1025">
                  <c:v>5125</c:v>
                </c:pt>
                <c:pt idx="1026">
                  <c:v>5130</c:v>
                </c:pt>
                <c:pt idx="1027">
                  <c:v>5135</c:v>
                </c:pt>
                <c:pt idx="1028">
                  <c:v>5140</c:v>
                </c:pt>
                <c:pt idx="1029">
                  <c:v>5145</c:v>
                </c:pt>
                <c:pt idx="1030">
                  <c:v>5150</c:v>
                </c:pt>
                <c:pt idx="1031">
                  <c:v>5155</c:v>
                </c:pt>
                <c:pt idx="1032">
                  <c:v>5160</c:v>
                </c:pt>
                <c:pt idx="1033">
                  <c:v>5165</c:v>
                </c:pt>
                <c:pt idx="1034">
                  <c:v>5170</c:v>
                </c:pt>
                <c:pt idx="1035">
                  <c:v>5175</c:v>
                </c:pt>
                <c:pt idx="1036">
                  <c:v>5180</c:v>
                </c:pt>
                <c:pt idx="1037">
                  <c:v>5185</c:v>
                </c:pt>
                <c:pt idx="1038">
                  <c:v>5190</c:v>
                </c:pt>
                <c:pt idx="1039">
                  <c:v>5195</c:v>
                </c:pt>
                <c:pt idx="1040">
                  <c:v>5200</c:v>
                </c:pt>
                <c:pt idx="1041">
                  <c:v>5205</c:v>
                </c:pt>
                <c:pt idx="1042">
                  <c:v>5210</c:v>
                </c:pt>
                <c:pt idx="1043">
                  <c:v>5215</c:v>
                </c:pt>
                <c:pt idx="1044">
                  <c:v>5220</c:v>
                </c:pt>
                <c:pt idx="1045">
                  <c:v>5225</c:v>
                </c:pt>
                <c:pt idx="1046">
                  <c:v>5230</c:v>
                </c:pt>
                <c:pt idx="1047">
                  <c:v>5235</c:v>
                </c:pt>
                <c:pt idx="1048">
                  <c:v>5240</c:v>
                </c:pt>
                <c:pt idx="1049">
                  <c:v>5245</c:v>
                </c:pt>
                <c:pt idx="1050">
                  <c:v>5250</c:v>
                </c:pt>
                <c:pt idx="1051">
                  <c:v>5255</c:v>
                </c:pt>
                <c:pt idx="1052">
                  <c:v>5260</c:v>
                </c:pt>
                <c:pt idx="1053">
                  <c:v>5265</c:v>
                </c:pt>
                <c:pt idx="1054">
                  <c:v>5270</c:v>
                </c:pt>
                <c:pt idx="1055">
                  <c:v>5275</c:v>
                </c:pt>
                <c:pt idx="1056">
                  <c:v>5280</c:v>
                </c:pt>
                <c:pt idx="1057">
                  <c:v>5285</c:v>
                </c:pt>
                <c:pt idx="1058">
                  <c:v>5290</c:v>
                </c:pt>
                <c:pt idx="1059">
                  <c:v>5295</c:v>
                </c:pt>
                <c:pt idx="1060">
                  <c:v>5300</c:v>
                </c:pt>
                <c:pt idx="1061">
                  <c:v>5305</c:v>
                </c:pt>
                <c:pt idx="1062">
                  <c:v>5310</c:v>
                </c:pt>
                <c:pt idx="1063">
                  <c:v>5315</c:v>
                </c:pt>
                <c:pt idx="1064">
                  <c:v>5320</c:v>
                </c:pt>
                <c:pt idx="1065">
                  <c:v>5325</c:v>
                </c:pt>
                <c:pt idx="1066">
                  <c:v>5330</c:v>
                </c:pt>
                <c:pt idx="1067">
                  <c:v>5335</c:v>
                </c:pt>
                <c:pt idx="1068">
                  <c:v>5340</c:v>
                </c:pt>
                <c:pt idx="1069">
                  <c:v>5345</c:v>
                </c:pt>
                <c:pt idx="1070">
                  <c:v>5350</c:v>
                </c:pt>
                <c:pt idx="1071">
                  <c:v>5355</c:v>
                </c:pt>
                <c:pt idx="1072">
                  <c:v>5360</c:v>
                </c:pt>
                <c:pt idx="1073">
                  <c:v>5365</c:v>
                </c:pt>
                <c:pt idx="1074">
                  <c:v>5370</c:v>
                </c:pt>
                <c:pt idx="1075">
                  <c:v>5375</c:v>
                </c:pt>
                <c:pt idx="1076">
                  <c:v>5380</c:v>
                </c:pt>
                <c:pt idx="1077">
                  <c:v>5385</c:v>
                </c:pt>
                <c:pt idx="1078">
                  <c:v>5390</c:v>
                </c:pt>
                <c:pt idx="1079">
                  <c:v>5395</c:v>
                </c:pt>
                <c:pt idx="1080">
                  <c:v>5400</c:v>
                </c:pt>
                <c:pt idx="1081">
                  <c:v>5405</c:v>
                </c:pt>
                <c:pt idx="1082">
                  <c:v>5410</c:v>
                </c:pt>
                <c:pt idx="1083">
                  <c:v>5415</c:v>
                </c:pt>
                <c:pt idx="1084">
                  <c:v>5420</c:v>
                </c:pt>
                <c:pt idx="1085">
                  <c:v>5425</c:v>
                </c:pt>
                <c:pt idx="1086">
                  <c:v>5430</c:v>
                </c:pt>
                <c:pt idx="1087">
                  <c:v>5435</c:v>
                </c:pt>
                <c:pt idx="1088">
                  <c:v>5440</c:v>
                </c:pt>
                <c:pt idx="1089">
                  <c:v>5445</c:v>
                </c:pt>
                <c:pt idx="1090">
                  <c:v>5450</c:v>
                </c:pt>
                <c:pt idx="1091">
                  <c:v>5455</c:v>
                </c:pt>
                <c:pt idx="1092">
                  <c:v>5460</c:v>
                </c:pt>
                <c:pt idx="1093">
                  <c:v>5465</c:v>
                </c:pt>
                <c:pt idx="1094">
                  <c:v>5470</c:v>
                </c:pt>
                <c:pt idx="1095">
                  <c:v>5475</c:v>
                </c:pt>
                <c:pt idx="1096">
                  <c:v>5480</c:v>
                </c:pt>
                <c:pt idx="1097">
                  <c:v>5485</c:v>
                </c:pt>
                <c:pt idx="1098">
                  <c:v>5490</c:v>
                </c:pt>
                <c:pt idx="1099">
                  <c:v>5495</c:v>
                </c:pt>
                <c:pt idx="1100">
                  <c:v>5500</c:v>
                </c:pt>
                <c:pt idx="1101">
                  <c:v>5505</c:v>
                </c:pt>
                <c:pt idx="1102">
                  <c:v>5510</c:v>
                </c:pt>
                <c:pt idx="1103">
                  <c:v>5515</c:v>
                </c:pt>
                <c:pt idx="1104">
                  <c:v>5520</c:v>
                </c:pt>
                <c:pt idx="1105">
                  <c:v>5525</c:v>
                </c:pt>
                <c:pt idx="1106">
                  <c:v>5530</c:v>
                </c:pt>
                <c:pt idx="1107">
                  <c:v>5535</c:v>
                </c:pt>
                <c:pt idx="1108">
                  <c:v>5540</c:v>
                </c:pt>
                <c:pt idx="1109">
                  <c:v>5545</c:v>
                </c:pt>
                <c:pt idx="1110">
                  <c:v>5550</c:v>
                </c:pt>
                <c:pt idx="1111">
                  <c:v>5555</c:v>
                </c:pt>
                <c:pt idx="1112">
                  <c:v>5560</c:v>
                </c:pt>
                <c:pt idx="1113">
                  <c:v>5565</c:v>
                </c:pt>
                <c:pt idx="1114">
                  <c:v>5570</c:v>
                </c:pt>
                <c:pt idx="1115">
                  <c:v>5575</c:v>
                </c:pt>
                <c:pt idx="1116">
                  <c:v>5580</c:v>
                </c:pt>
                <c:pt idx="1117">
                  <c:v>5585</c:v>
                </c:pt>
                <c:pt idx="1118">
                  <c:v>5590</c:v>
                </c:pt>
                <c:pt idx="1119">
                  <c:v>5595</c:v>
                </c:pt>
                <c:pt idx="1120">
                  <c:v>5600</c:v>
                </c:pt>
                <c:pt idx="1121">
                  <c:v>5605</c:v>
                </c:pt>
                <c:pt idx="1122">
                  <c:v>5610</c:v>
                </c:pt>
                <c:pt idx="1123">
                  <c:v>5615</c:v>
                </c:pt>
                <c:pt idx="1124">
                  <c:v>5620</c:v>
                </c:pt>
                <c:pt idx="1125">
                  <c:v>5625</c:v>
                </c:pt>
                <c:pt idx="1126">
                  <c:v>5630</c:v>
                </c:pt>
                <c:pt idx="1127">
                  <c:v>5635</c:v>
                </c:pt>
                <c:pt idx="1128">
                  <c:v>5640</c:v>
                </c:pt>
                <c:pt idx="1129">
                  <c:v>5645</c:v>
                </c:pt>
                <c:pt idx="1130">
                  <c:v>5650</c:v>
                </c:pt>
                <c:pt idx="1131">
                  <c:v>5655</c:v>
                </c:pt>
                <c:pt idx="1132">
                  <c:v>5660</c:v>
                </c:pt>
                <c:pt idx="1133">
                  <c:v>5665</c:v>
                </c:pt>
                <c:pt idx="1134">
                  <c:v>5670</c:v>
                </c:pt>
                <c:pt idx="1135">
                  <c:v>5675</c:v>
                </c:pt>
                <c:pt idx="1136">
                  <c:v>5680</c:v>
                </c:pt>
                <c:pt idx="1137">
                  <c:v>5685</c:v>
                </c:pt>
                <c:pt idx="1138">
                  <c:v>5690</c:v>
                </c:pt>
                <c:pt idx="1139">
                  <c:v>5695</c:v>
                </c:pt>
                <c:pt idx="1140">
                  <c:v>5700</c:v>
                </c:pt>
                <c:pt idx="1141">
                  <c:v>5705</c:v>
                </c:pt>
                <c:pt idx="1142">
                  <c:v>5710</c:v>
                </c:pt>
                <c:pt idx="1143">
                  <c:v>5715</c:v>
                </c:pt>
                <c:pt idx="1144">
                  <c:v>5720</c:v>
                </c:pt>
                <c:pt idx="1145">
                  <c:v>5725</c:v>
                </c:pt>
                <c:pt idx="1146">
                  <c:v>5730</c:v>
                </c:pt>
                <c:pt idx="1147">
                  <c:v>5735</c:v>
                </c:pt>
                <c:pt idx="1148">
                  <c:v>5740</c:v>
                </c:pt>
                <c:pt idx="1149">
                  <c:v>5745</c:v>
                </c:pt>
                <c:pt idx="1150">
                  <c:v>5750</c:v>
                </c:pt>
                <c:pt idx="1151">
                  <c:v>5755</c:v>
                </c:pt>
                <c:pt idx="1152">
                  <c:v>5760</c:v>
                </c:pt>
                <c:pt idx="1153">
                  <c:v>5765</c:v>
                </c:pt>
                <c:pt idx="1154">
                  <c:v>5770</c:v>
                </c:pt>
                <c:pt idx="1155">
                  <c:v>5775</c:v>
                </c:pt>
                <c:pt idx="1156">
                  <c:v>5780</c:v>
                </c:pt>
                <c:pt idx="1157">
                  <c:v>5785</c:v>
                </c:pt>
                <c:pt idx="1158">
                  <c:v>5790</c:v>
                </c:pt>
                <c:pt idx="1159">
                  <c:v>5795</c:v>
                </c:pt>
                <c:pt idx="1160">
                  <c:v>5800</c:v>
                </c:pt>
                <c:pt idx="1161">
                  <c:v>5805</c:v>
                </c:pt>
                <c:pt idx="1162">
                  <c:v>5810</c:v>
                </c:pt>
                <c:pt idx="1163">
                  <c:v>5815</c:v>
                </c:pt>
                <c:pt idx="1164">
                  <c:v>5820</c:v>
                </c:pt>
                <c:pt idx="1165">
                  <c:v>5825</c:v>
                </c:pt>
                <c:pt idx="1166">
                  <c:v>5830</c:v>
                </c:pt>
                <c:pt idx="1167">
                  <c:v>5835</c:v>
                </c:pt>
                <c:pt idx="1168">
                  <c:v>5840</c:v>
                </c:pt>
                <c:pt idx="1169">
                  <c:v>5845</c:v>
                </c:pt>
                <c:pt idx="1170">
                  <c:v>5850</c:v>
                </c:pt>
                <c:pt idx="1171">
                  <c:v>5855</c:v>
                </c:pt>
                <c:pt idx="1172">
                  <c:v>5860</c:v>
                </c:pt>
                <c:pt idx="1173">
                  <c:v>5865</c:v>
                </c:pt>
                <c:pt idx="1174">
                  <c:v>5870</c:v>
                </c:pt>
                <c:pt idx="1175">
                  <c:v>5875</c:v>
                </c:pt>
                <c:pt idx="1176">
                  <c:v>5880</c:v>
                </c:pt>
                <c:pt idx="1177">
                  <c:v>5885</c:v>
                </c:pt>
                <c:pt idx="1178">
                  <c:v>5890</c:v>
                </c:pt>
                <c:pt idx="1179">
                  <c:v>5895</c:v>
                </c:pt>
                <c:pt idx="1180">
                  <c:v>5900</c:v>
                </c:pt>
                <c:pt idx="1181">
                  <c:v>5905</c:v>
                </c:pt>
                <c:pt idx="1182">
                  <c:v>5910</c:v>
                </c:pt>
                <c:pt idx="1183">
                  <c:v>5915</c:v>
                </c:pt>
                <c:pt idx="1184">
                  <c:v>5920</c:v>
                </c:pt>
                <c:pt idx="1185">
                  <c:v>5925</c:v>
                </c:pt>
                <c:pt idx="1186">
                  <c:v>5930</c:v>
                </c:pt>
                <c:pt idx="1187">
                  <c:v>5935</c:v>
                </c:pt>
                <c:pt idx="1188">
                  <c:v>5940</c:v>
                </c:pt>
                <c:pt idx="1189">
                  <c:v>5945</c:v>
                </c:pt>
                <c:pt idx="1190">
                  <c:v>5950</c:v>
                </c:pt>
                <c:pt idx="1191">
                  <c:v>5955</c:v>
                </c:pt>
                <c:pt idx="1192">
                  <c:v>5960</c:v>
                </c:pt>
                <c:pt idx="1193">
                  <c:v>5965</c:v>
                </c:pt>
                <c:pt idx="1194">
                  <c:v>5970</c:v>
                </c:pt>
                <c:pt idx="1195">
                  <c:v>5975</c:v>
                </c:pt>
                <c:pt idx="1196">
                  <c:v>5980</c:v>
                </c:pt>
                <c:pt idx="1197">
                  <c:v>5985</c:v>
                </c:pt>
                <c:pt idx="1198">
                  <c:v>5990</c:v>
                </c:pt>
                <c:pt idx="1199">
                  <c:v>5995</c:v>
                </c:pt>
                <c:pt idx="1200">
                  <c:v>6000</c:v>
                </c:pt>
                <c:pt idx="1201">
                  <c:v>6000</c:v>
                </c:pt>
              </c:numCache>
            </c:numRef>
          </c:cat>
          <c:val>
            <c:numRef>
              <c:f>'[2]FS antenna gain'!$B$2:$B$1203</c:f>
              <c:numCache>
                <c:formatCode>General</c:formatCode>
                <c:ptCount val="1202"/>
                <c:pt idx="0">
                  <c:v>-17</c:v>
                </c:pt>
                <c:pt idx="1">
                  <c:v>-5.0172832651006942</c:v>
                </c:pt>
                <c:pt idx="2">
                  <c:v>-1.9464898711030321</c:v>
                </c:pt>
                <c:pt idx="3">
                  <c:v>-0.66666666666666674</c:v>
                </c:pt>
                <c:pt idx="4">
                  <c:v>-0.12465984305626798</c:v>
                </c:pt>
                <c:pt idx="5">
                  <c:v>0.2690828978617652</c:v>
                </c:pt>
                <c:pt idx="6">
                  <c:v>0.56232992152813388</c:v>
                </c:pt>
                <c:pt idx="7">
                  <c:v>0.7867606324234544</c:v>
                </c:pt>
                <c:pt idx="8">
                  <c:v>0.96293031869443579</c:v>
                </c:pt>
                <c:pt idx="9">
                  <c:v>2.2520409416623917</c:v>
                </c:pt>
                <c:pt idx="10">
                  <c:v>3.6406046128051033</c:v>
                </c:pt>
                <c:pt idx="11">
                  <c:v>4.7959050375537799</c:v>
                </c:pt>
                <c:pt idx="12">
                  <c:v>5.7710052256588167</c:v>
                </c:pt>
                <c:pt idx="13">
                  <c:v>6.6043065664667946</c:v>
                </c:pt>
                <c:pt idx="14">
                  <c:v>7.3241943383903187</c:v>
                </c:pt>
                <c:pt idx="15">
                  <c:v>7.9520540207838284</c:v>
                </c:pt>
                <c:pt idx="16">
                  <c:v>8.5042757790758916</c:v>
                </c:pt>
                <c:pt idx="17">
                  <c:v>8.9936161588469279</c:v>
                </c:pt>
                <c:pt idx="18">
                  <c:v>9.7527489087641364</c:v>
                </c:pt>
                <c:pt idx="19">
                  <c:v>10.43832273914505</c:v>
                </c:pt>
                <c:pt idx="20">
                  <c:v>11.056928146072615</c:v>
                </c:pt>
                <c:pt idx="21">
                  <c:v>11.61785670418163</c:v>
                </c:pt>
                <c:pt idx="22">
                  <c:v>12.128767574204534</c:v>
                </c:pt>
                <c:pt idx="23">
                  <c:v>12.596028840358491</c:v>
                </c:pt>
                <c:pt idx="24">
                  <c:v>13.024977111537483</c:v>
                </c:pt>
                <c:pt idx="25">
                  <c:v>13.420117222316684</c:v>
                </c:pt>
                <c:pt idx="26">
                  <c:v>13.785277482750782</c:v>
                </c:pt>
                <c:pt idx="27">
                  <c:v>14.123731555726128</c:v>
                </c:pt>
                <c:pt idx="28">
                  <c:v>14.438295007200432</c:v>
                </c:pt>
                <c:pt idx="29">
                  <c:v>14.731402440721299</c:v>
                </c:pt>
                <c:pt idx="30">
                  <c:v>15.005169607500498</c:v>
                </c:pt>
                <c:pt idx="31">
                  <c:v>15.261443787681358</c:v>
                </c:pt>
                <c:pt idx="32">
                  <c:v>15.501844940002734</c:v>
                </c:pt>
                <c:pt idx="33">
                  <c:v>15.727799529171271</c:v>
                </c:pt>
                <c:pt idx="34">
                  <c:v>15.940568503160721</c:v>
                </c:pt>
                <c:pt idx="35">
                  <c:v>16.54490074954607</c:v>
                </c:pt>
                <c:pt idx="36">
                  <c:v>17.276334870078642</c:v>
                </c:pt>
                <c:pt idx="37">
                  <c:v>17.968497494725728</c:v>
                </c:pt>
                <c:pt idx="38">
                  <c:v>18.624462326793182</c:v>
                </c:pt>
                <c:pt idx="39">
                  <c:v>19.246991083024124</c:v>
                </c:pt>
                <c:pt idx="40">
                  <c:v>19.838572024377303</c:v>
                </c:pt>
                <c:pt idx="41">
                  <c:v>20.401452924360559</c:v>
                </c:pt>
                <c:pt idx="42">
                  <c:v>20.937669388135667</c:v>
                </c:pt>
                <c:pt idx="43">
                  <c:v>21.449069268479185</c:v>
                </c:pt>
                <c:pt idx="44">
                  <c:v>21.937333791137792</c:v>
                </c:pt>
                <c:pt idx="45">
                  <c:v>22.403995894832086</c:v>
                </c:pt>
                <c:pt idx="46">
                  <c:v>22.850456204533586</c:v>
                </c:pt>
                <c:pt idx="47">
                  <c:v>23.277996986345787</c:v>
                </c:pt>
                <c:pt idx="48">
                  <c:v>23.687794375014306</c:v>
                </c:pt>
                <c:pt idx="49">
                  <c:v>24.08092911816393</c:v>
                </c:pt>
                <c:pt idx="50">
                  <c:v>24.45839604276718</c:v>
                </c:pt>
                <c:pt idx="51">
                  <c:v>24.821112417479075</c:v>
                </c:pt>
                <c:pt idx="52">
                  <c:v>25.169925358050982</c:v>
                </c:pt>
                <c:pt idx="53">
                  <c:v>25.505618401048501</c:v>
                </c:pt>
                <c:pt idx="54">
                  <c:v>25.828917352733136</c:v>
                </c:pt>
                <c:pt idx="55">
                  <c:v>26.140495504575178</c:v>
                </c:pt>
                <c:pt idx="56">
                  <c:v>26.440978293920175</c:v>
                </c:pt>
                <c:pt idx="57">
                  <c:v>26.730947477409966</c:v>
                </c:pt>
                <c:pt idx="58">
                  <c:v>27.010944875515747</c:v>
                </c:pt>
                <c:pt idx="59">
                  <c:v>27.28147573869413</c:v>
                </c:pt>
                <c:pt idx="60">
                  <c:v>27.543011778996565</c:v>
                </c:pt>
                <c:pt idx="61">
                  <c:v>27.795993905259369</c:v>
                </c:pt>
                <c:pt idx="62">
                  <c:v>28.04083469511896</c:v>
                </c:pt>
                <c:pt idx="63">
                  <c:v>28.277920632906167</c:v>
                </c:pt>
                <c:pt idx="64">
                  <c:v>28.507614138867481</c:v>
                </c:pt>
                <c:pt idx="65">
                  <c:v>28.730255412050489</c:v>
                </c:pt>
                <c:pt idx="66">
                  <c:v>28.946164106501048</c:v>
                </c:pt>
                <c:pt idx="67">
                  <c:v>29.155640858088972</c:v>
                </c:pt>
                <c:pt idx="68">
                  <c:v>29.358968677254403</c:v>
                </c:pt>
                <c:pt idx="69">
                  <c:v>29.556414221204555</c:v>
                </c:pt>
                <c:pt idx="70">
                  <c:v>29.748228957553792</c:v>
                </c:pt>
                <c:pt idx="71">
                  <c:v>29.93465023005578</c:v>
                </c:pt>
                <c:pt idx="72">
                  <c:v>30.115902235900414</c:v>
                </c:pt>
                <c:pt idx="73">
                  <c:v>30.292196923015158</c:v>
                </c:pt>
                <c:pt idx="74">
                  <c:v>30.463734814903319</c:v>
                </c:pt>
                <c:pt idx="75">
                  <c:v>30.630705769751941</c:v>
                </c:pt>
                <c:pt idx="76">
                  <c:v>30.793289679837134</c:v>
                </c:pt>
                <c:pt idx="77">
                  <c:v>30.951657116631242</c:v>
                </c:pt>
                <c:pt idx="78">
                  <c:v>31.105969926464645</c:v>
                </c:pt>
                <c:pt idx="79">
                  <c:v>31.256381781105713</c:v>
                </c:pt>
                <c:pt idx="80">
                  <c:v>31.403038687188083</c:v>
                </c:pt>
                <c:pt idx="81">
                  <c:v>31.546079458028149</c:v>
                </c:pt>
                <c:pt idx="82">
                  <c:v>31.685636151031229</c:v>
                </c:pt>
                <c:pt idx="83">
                  <c:v>31.821834473578068</c:v>
                </c:pt>
                <c:pt idx="84">
                  <c:v>31.954794160008973</c:v>
                </c:pt>
                <c:pt idx="85">
                  <c:v>32.084629322077518</c:v>
                </c:pt>
                <c:pt idx="86">
                  <c:v>32.211448775025964</c:v>
                </c:pt>
                <c:pt idx="87">
                  <c:v>32.335356341237322</c:v>
                </c:pt>
                <c:pt idx="88">
                  <c:v>32.456451133242119</c:v>
                </c:pt>
                <c:pt idx="89">
                  <c:v>32.574827817698242</c:v>
                </c:pt>
                <c:pt idx="90">
                  <c:v>32.690576861819572</c:v>
                </c:pt>
                <c:pt idx="91">
                  <c:v>32.803784763598969</c:v>
                </c:pt>
                <c:pt idx="92">
                  <c:v>32.914534267055465</c:v>
                </c:pt>
                <c:pt idx="93">
                  <c:v>33.022904563629183</c:v>
                </c:pt>
                <c:pt idx="94">
                  <c:v>33.128971480752973</c:v>
                </c:pt>
                <c:pt idx="95">
                  <c:v>33.232807658542846</c:v>
                </c:pt>
                <c:pt idx="96">
                  <c:v>33.334482715471225</c:v>
                </c:pt>
                <c:pt idx="97">
                  <c:v>33.434063403815983</c:v>
                </c:pt>
                <c:pt idx="98">
                  <c:v>33.531613755613684</c:v>
                </c:pt>
                <c:pt idx="99">
                  <c:v>33.627195219786699</c:v>
                </c:pt>
                <c:pt idx="100">
                  <c:v>33.72086679106053</c:v>
                </c:pt>
                <c:pt idx="101">
                  <c:v>33.812685131238929</c:v>
                </c:pt>
                <c:pt idx="102">
                  <c:v>33.902704683360028</c:v>
                </c:pt>
                <c:pt idx="103">
                  <c:v>33.990977779216138</c:v>
                </c:pt>
                <c:pt idx="104">
                  <c:v>34.077554740682942</c:v>
                </c:pt>
                <c:pt idx="105">
                  <c:v>34.162483975269723</c:v>
                </c:pt>
                <c:pt idx="106">
                  <c:v>34.245812066271576</c:v>
                </c:pt>
                <c:pt idx="107">
                  <c:v>34.327583857875851</c:v>
                </c:pt>
                <c:pt idx="108">
                  <c:v>34.407842535549229</c:v>
                </c:pt>
                <c:pt idx="109">
                  <c:v>34.486629702007846</c:v>
                </c:pt>
                <c:pt idx="110">
                  <c:v>34.563985449051053</c:v>
                </c:pt>
                <c:pt idx="111">
                  <c:v>34.639948425518973</c:v>
                </c:pt>
                <c:pt idx="112">
                  <c:v>34.714555901615846</c:v>
                </c:pt>
                <c:pt idx="113">
                  <c:v>34.787843829823665</c:v>
                </c:pt>
                <c:pt idx="114">
                  <c:v>34.859846902615175</c:v>
                </c:pt>
                <c:pt idx="115">
                  <c:v>34.930598607160697</c:v>
                </c:pt>
                <c:pt idx="116">
                  <c:v>35.000131277209796</c:v>
                </c:pt>
                <c:pt idx="117">
                  <c:v>35.068476142316548</c:v>
                </c:pt>
                <c:pt idx="118">
                  <c:v>35.135663374565688</c:v>
                </c:pt>
                <c:pt idx="119">
                  <c:v>35.201722132946429</c:v>
                </c:pt>
                <c:pt idx="120">
                  <c:v>35.266680605510913</c:v>
                </c:pt>
                <c:pt idx="121">
                  <c:v>35.330566049445153</c:v>
                </c:pt>
                <c:pt idx="122">
                  <c:v>35.393404829172276</c:v>
                </c:pt>
                <c:pt idx="123">
                  <c:v>35.455222452599564</c:v>
                </c:pt>
                <c:pt idx="124">
                  <c:v>35.516043605614165</c:v>
                </c:pt>
                <c:pt idx="125">
                  <c:v>35.575892184925216</c:v>
                </c:pt>
                <c:pt idx="126">
                  <c:v>35.634791329344239</c:v>
                </c:pt>
                <c:pt idx="127">
                  <c:v>35.69276344958967</c:v>
                </c:pt>
                <c:pt idx="128">
                  <c:v>35.749830256696114</c:v>
                </c:pt>
                <c:pt idx="129">
                  <c:v>35.806012789103953</c:v>
                </c:pt>
                <c:pt idx="130">
                  <c:v>35.861331438500294</c:v>
                </c:pt>
                <c:pt idx="131">
                  <c:v>35.915805974477799</c:v>
                </c:pt>
                <c:pt idx="132">
                  <c:v>35.969455568074068</c:v>
                </c:pt>
                <c:pt idx="133">
                  <c:v>36.02229881425037</c:v>
                </c:pt>
                <c:pt idx="134">
                  <c:v>36.074353753365052</c:v>
                </c:pt>
                <c:pt idx="135">
                  <c:v>36.125637891693756</c:v>
                </c:pt>
                <c:pt idx="136">
                  <c:v>36.176168221045351</c:v>
                </c:pt>
                <c:pt idx="137">
                  <c:v>36.225961237519705</c:v>
                </c:pt>
                <c:pt idx="138">
                  <c:v>36.275032959450925</c:v>
                </c:pt>
                <c:pt idx="139">
                  <c:v>36.323398944576823</c:v>
                </c:pt>
                <c:pt idx="140">
                  <c:v>36.37107430647346</c:v>
                </c:pt>
                <c:pt idx="141">
                  <c:v>36.418073730290992</c:v>
                </c:pt>
                <c:pt idx="142">
                  <c:v>36.464411487825416</c:v>
                </c:pt>
                <c:pt idx="143">
                  <c:v>36.510101451958555</c:v>
                </c:pt>
                <c:pt idx="144">
                  <c:v>36.555157110497014</c:v>
                </c:pt>
                <c:pt idx="145">
                  <c:v>36.599591579439064</c:v>
                </c:pt>
                <c:pt idx="146">
                  <c:v>36.643417615696855</c:v>
                </c:pt>
                <c:pt idx="147">
                  <c:v>36.686647629299934</c:v>
                </c:pt>
                <c:pt idx="148">
                  <c:v>36.729293695104388</c:v>
                </c:pt>
                <c:pt idx="149">
                  <c:v>36.771367564031017</c:v>
                </c:pt>
                <c:pt idx="150">
                  <c:v>36.812880673854444</c:v>
                </c:pt>
                <c:pt idx="151">
                  <c:v>36.853844159563799</c:v>
                </c:pt>
                <c:pt idx="152">
                  <c:v>36.894268863314956</c:v>
                </c:pt>
                <c:pt idx="153">
                  <c:v>36.934165343992682</c:v>
                </c:pt>
                <c:pt idx="154">
                  <c:v>36.973543886400726</c:v>
                </c:pt>
                <c:pt idx="155">
                  <c:v>37.012414510096377</c:v>
                </c:pt>
                <c:pt idx="156">
                  <c:v>37.050786977885579</c:v>
                </c:pt>
                <c:pt idx="157">
                  <c:v>37.088670803993622</c:v>
                </c:pt>
                <c:pt idx="158">
                  <c:v>37.126075261925919</c:v>
                </c:pt>
                <c:pt idx="159">
                  <c:v>37.163009392032279</c:v>
                </c:pt>
                <c:pt idx="160">
                  <c:v>37.199482008787847</c:v>
                </c:pt>
                <c:pt idx="161">
                  <c:v>37.235501707802889</c:v>
                </c:pt>
                <c:pt idx="162">
                  <c:v>37.271076872573168</c:v>
                </c:pt>
                <c:pt idx="163">
                  <c:v>37.306215680982078</c:v>
                </c:pt>
                <c:pt idx="164">
                  <c:v>37.340926111564997</c:v>
                </c:pt>
                <c:pt idx="165">
                  <c:v>37.375215949546138</c:v>
                </c:pt>
                <c:pt idx="166">
                  <c:v>37.409092792657297</c:v>
                </c:pt>
                <c:pt idx="167">
                  <c:v>37.442564056747699</c:v>
                </c:pt>
                <c:pt idx="168">
                  <c:v>37.475636981193688</c:v>
                </c:pt>
                <c:pt idx="169">
                  <c:v>37.508318634116463</c:v>
                </c:pt>
                <c:pt idx="170">
                  <c:v>37.540615917415835</c:v>
                </c:pt>
                <c:pt idx="171">
                  <c:v>37.572535571627419</c:v>
                </c:pt>
                <c:pt idx="172">
                  <c:v>37.604084180610634</c:v>
                </c:pt>
                <c:pt idx="173">
                  <c:v>37.635268176074057</c:v>
                </c:pt>
                <c:pt idx="174">
                  <c:v>37.666093841945028</c:v>
                </c:pt>
                <c:pt idx="175">
                  <c:v>37.696567318589381</c:v>
                </c:pt>
                <c:pt idx="176">
                  <c:v>37.726694606887548</c:v>
                </c:pt>
                <c:pt idx="177">
                  <c:v>37.756481572172497</c:v>
                </c:pt>
                <c:pt idx="178">
                  <c:v>37.785933948035051</c:v>
                </c:pt>
                <c:pt idx="179">
                  <c:v>37.815057340001751</c:v>
                </c:pt>
                <c:pt idx="180">
                  <c:v>37.843857229090183</c:v>
                </c:pt>
                <c:pt idx="181">
                  <c:v>37.872338975246556</c:v>
                </c:pt>
                <c:pt idx="182">
                  <c:v>37.900507820669972</c:v>
                </c:pt>
                <c:pt idx="183">
                  <c:v>37.928368893027873</c:v>
                </c:pt>
                <c:pt idx="184">
                  <c:v>37.955927208566521</c:v>
                </c:pt>
                <c:pt idx="185">
                  <c:v>37.983187675120895</c:v>
                </c:pt>
                <c:pt idx="186">
                  <c:v>38.010155095027386</c:v>
                </c:pt>
                <c:pt idx="187">
                  <c:v>38.036834167943127</c:v>
                </c:pt>
                <c:pt idx="188">
                  <c:v>38.063229493575435</c:v>
                </c:pt>
                <c:pt idx="189">
                  <c:v>38.089345574324639</c:v>
                </c:pt>
                <c:pt idx="190">
                  <c:v>38.115186817843487</c:v>
                </c:pt>
                <c:pt idx="191">
                  <c:v>38.140757539516223</c:v>
                </c:pt>
                <c:pt idx="192">
                  <c:v>38.166061964860198</c:v>
                </c:pt>
                <c:pt idx="193">
                  <c:v>38.191104231852918</c:v>
                </c:pt>
                <c:pt idx="194">
                  <c:v>38.2158883931871</c:v>
                </c:pt>
                <c:pt idx="195">
                  <c:v>38.24041841845645</c:v>
                </c:pt>
                <c:pt idx="196">
                  <c:v>38.264698196274516</c:v>
                </c:pt>
                <c:pt idx="197">
                  <c:v>38.288731536329024</c:v>
                </c:pt>
                <c:pt idx="198">
                  <c:v>38.312522171374063</c:v>
                </c:pt>
                <c:pt idx="199">
                  <c:v>38.336073759162232</c:v>
                </c:pt>
                <c:pt idx="200">
                  <c:v>38.359389884318723</c:v>
                </c:pt>
                <c:pt idx="201">
                  <c:v>38.382474060159701</c:v>
                </c:pt>
                <c:pt idx="202">
                  <c:v>38.405329730456508</c:v>
                </c:pt>
                <c:pt idx="203">
                  <c:v>38.427960271147874</c:v>
                </c:pt>
                <c:pt idx="204">
                  <c:v>38.450368992001756</c:v>
                </c:pt>
                <c:pt idx="205">
                  <c:v>38.472559138228554</c:v>
                </c:pt>
                <c:pt idx="206">
                  <c:v>38.494533892047322</c:v>
                </c:pt>
                <c:pt idx="207">
                  <c:v>38.516296374206739</c:v>
                </c:pt>
                <c:pt idx="208">
                  <c:v>38.53784964546206</c:v>
                </c:pt>
                <c:pt idx="209">
                  <c:v>38.559196708009821</c:v>
                </c:pt>
                <c:pt idx="210">
                  <c:v>38.580340506881484</c:v>
                </c:pt>
                <c:pt idx="211">
                  <c:v>38.601283931297516</c:v>
                </c:pt>
                <c:pt idx="212">
                  <c:v>38.622029815983169</c:v>
                </c:pt>
                <c:pt idx="213">
                  <c:v>38.642580942447182</c:v>
                </c:pt>
                <c:pt idx="214">
                  <c:v>38.662940040224647</c:v>
                </c:pt>
                <c:pt idx="215">
                  <c:v>38.683109788085247</c:v>
                </c:pt>
                <c:pt idx="216">
                  <c:v>38.703092815207924</c:v>
                </c:pt>
                <c:pt idx="217">
                  <c:v>38.722891702323061</c:v>
                </c:pt>
                <c:pt idx="218">
                  <c:v>38.742508982823288</c:v>
                </c:pt>
                <c:pt idx="219">
                  <c:v>38.761947143843798</c:v>
                </c:pt>
                <c:pt idx="220">
                  <c:v>38.781208627313326</c:v>
                </c:pt>
                <c:pt idx="221">
                  <c:v>38.800295830976459</c:v>
                </c:pt>
                <c:pt idx="222">
                  <c:v>38.819211109388469</c:v>
                </c:pt>
                <c:pt idx="223">
                  <c:v>38.837956774883288</c:v>
                </c:pt>
                <c:pt idx="224">
                  <c:v>38.856535098515643</c:v>
                </c:pt>
                <c:pt idx="225">
                  <c:v>38.874948310978027</c:v>
                </c:pt>
                <c:pt idx="226">
                  <c:v>38.893198603493317</c:v>
                </c:pt>
                <c:pt idx="227">
                  <c:v>38.911288128683907</c:v>
                </c:pt>
                <c:pt idx="228">
                  <c:v>38.929219001417863</c:v>
                </c:pt>
                <c:pt idx="229">
                  <c:v>38.946993299632965</c:v>
                </c:pt>
                <c:pt idx="230">
                  <c:v>38.964613065139304</c:v>
                </c:pt>
                <c:pt idx="231">
                  <c:v>38.982080304400966</c:v>
                </c:pt>
                <c:pt idx="232">
                  <c:v>38.999396989297573</c:v>
                </c:pt>
                <c:pt idx="233">
                  <c:v>39.016565057866131</c:v>
                </c:pt>
                <c:pt idx="234">
                  <c:v>39.033586415023997</c:v>
                </c:pt>
                <c:pt idx="235">
                  <c:v>39.050462933273259</c:v>
                </c:pt>
                <c:pt idx="236">
                  <c:v>39.067196453387325</c:v>
                </c:pt>
                <c:pt idx="237">
                  <c:v>39.083788785080046</c:v>
                </c:pt>
                <c:pt idx="238">
                  <c:v>39.100241707658022</c:v>
                </c:pt>
                <c:pt idx="239">
                  <c:v>39.116556970656589</c:v>
                </c:pt>
                <c:pt idx="240">
                  <c:v>39.132736294459797</c:v>
                </c:pt>
                <c:pt idx="241">
                  <c:v>39.148781370905027</c:v>
                </c:pt>
                <c:pt idx="242">
                  <c:v>39.164693863872628</c:v>
                </c:pt>
                <c:pt idx="243">
                  <c:v>39.18047540986101</c:v>
                </c:pt>
                <c:pt idx="244">
                  <c:v>39.19612761854755</c:v>
                </c:pt>
                <c:pt idx="245">
                  <c:v>39.211652073335763</c:v>
                </c:pt>
                <c:pt idx="246">
                  <c:v>39.227050331889252</c:v>
                </c:pt>
                <c:pt idx="247">
                  <c:v>39.24232392665251</c:v>
                </c:pt>
                <c:pt idx="248">
                  <c:v>39.257474365359272</c:v>
                </c:pt>
                <c:pt idx="249">
                  <c:v>39.27250313152858</c:v>
                </c:pt>
                <c:pt idx="250">
                  <c:v>39.287411684948864</c:v>
                </c:pt>
                <c:pt idx="251">
                  <c:v>39.302201462150613</c:v>
                </c:pt>
                <c:pt idx="252">
                  <c:v>39.316873876867682</c:v>
                </c:pt>
                <c:pt idx="253">
                  <c:v>39.331430320487641</c:v>
                </c:pt>
                <c:pt idx="254">
                  <c:v>39.345872162491624</c:v>
                </c:pt>
                <c:pt idx="255">
                  <c:v>39.360200750883671</c:v>
                </c:pt>
                <c:pt idx="256">
                  <c:v>39.374417412610129</c:v>
                </c:pt>
                <c:pt idx="257">
                  <c:v>39.388523453969214</c:v>
                </c:pt>
                <c:pt idx="258">
                  <c:v>39.40252016101104</c:v>
                </c:pt>
                <c:pt idx="259">
                  <c:v>39.416408799928433</c:v>
                </c:pt>
                <c:pt idx="260">
                  <c:v>39.43019061743869</c:v>
                </c:pt>
                <c:pt idx="261">
                  <c:v>39.443866841156542</c:v>
                </c:pt>
                <c:pt idx="262">
                  <c:v>39.457438679958678</c:v>
                </c:pt>
                <c:pt idx="263">
                  <c:v>39.470907324339805</c:v>
                </c:pt>
                <c:pt idx="264">
                  <c:v>39.484273946760773</c:v>
                </c:pt>
                <c:pt idx="265">
                  <c:v>39.497539701988707</c:v>
                </c:pt>
                <c:pt idx="266">
                  <c:v>39.51070572742951</c:v>
                </c:pt>
                <c:pt idx="267">
                  <c:v>39.523773143452942</c:v>
                </c:pt>
                <c:pt idx="268">
                  <c:v>39.536743053710303</c:v>
                </c:pt>
                <c:pt idx="269">
                  <c:v>39.549616545445183</c:v>
                </c:pt>
                <c:pt idx="270">
                  <c:v>39.562394689797173</c:v>
                </c:pt>
                <c:pt idx="271">
                  <c:v>39.57507854209895</c:v>
                </c:pt>
                <c:pt idx="272">
                  <c:v>39.587669142166774</c:v>
                </c:pt>
                <c:pt idx="273">
                  <c:v>39.600167514584562</c:v>
                </c:pt>
                <c:pt idx="274">
                  <c:v>39.612574668981836</c:v>
                </c:pt>
                <c:pt idx="275">
                  <c:v>39.624891600305517</c:v>
                </c:pt>
                <c:pt idx="276">
                  <c:v>39.637119289085881</c:v>
                </c:pt>
                <c:pt idx="277">
                  <c:v>39.649258701696702</c:v>
                </c:pt>
                <c:pt idx="278">
                  <c:v>39.661310790609797</c:v>
                </c:pt>
                <c:pt idx="279">
                  <c:v>39.673276494644163</c:v>
                </c:pt>
                <c:pt idx="280">
                  <c:v>39.685156739209631</c:v>
                </c:pt>
                <c:pt idx="281">
                  <c:v>39.696952436545502</c:v>
                </c:pt>
                <c:pt idx="282">
                  <c:v>39.708664485953939</c:v>
                </c:pt>
                <c:pt idx="283">
                  <c:v>39.720293774028548</c:v>
                </c:pt>
                <c:pt idx="284">
                  <c:v>39.731841174878014</c:v>
                </c:pt>
                <c:pt idx="285">
                  <c:v>39.743307550345122</c:v>
                </c:pt>
                <c:pt idx="286">
                  <c:v>39.754693750221143</c:v>
                </c:pt>
                <c:pt idx="287">
                  <c:v>39.766000612455713</c:v>
                </c:pt>
                <c:pt idx="288">
                  <c:v>39.77722896336244</c:v>
                </c:pt>
                <c:pt idx="289">
                  <c:v>39.788379617820105</c:v>
                </c:pt>
                <c:pt idx="290">
                  <c:v>39.799453379469796</c:v>
                </c:pt>
                <c:pt idx="291">
                  <c:v>39.810451040907978</c:v>
                </c:pt>
                <c:pt idx="292">
                  <c:v>39.821373383875539</c:v>
                </c:pt>
                <c:pt idx="293">
                  <c:v>39.832221179443017</c:v>
                </c:pt>
                <c:pt idx="294">
                  <c:v>39.842995188192042</c:v>
                </c:pt>
                <c:pt idx="295">
                  <c:v>39.853696160393035</c:v>
                </c:pt>
                <c:pt idx="296">
                  <c:v>39.864324836179385</c:v>
                </c:pt>
                <c:pt idx="297">
                  <c:v>39.874881945718087</c:v>
                </c:pt>
                <c:pt idx="298">
                  <c:v>39.885368209376864</c:v>
                </c:pt>
                <c:pt idx="299">
                  <c:v>39.89578433788806</c:v>
                </c:pt>
                <c:pt idx="300">
                  <c:v>39.906131032509172</c:v>
                </c:pt>
                <c:pt idx="301">
                  <c:v>39.916408985180233</c:v>
                </c:pt>
                <c:pt idx="302">
                  <c:v>39.926618878677992</c:v>
                </c:pt>
                <c:pt idx="303">
                  <c:v>39.936761386767152</c:v>
                </c:pt>
                <c:pt idx="304">
                  <c:v>39.946837174348531</c:v>
                </c:pt>
                <c:pt idx="305">
                  <c:v>39.956846897604336</c:v>
                </c:pt>
                <c:pt idx="306">
                  <c:v>39.966791204140641</c:v>
                </c:pt>
                <c:pt idx="307">
                  <c:v>39.976670733126994</c:v>
                </c:pt>
                <c:pt idx="308">
                  <c:v>39.986486115433351</c:v>
                </c:pt>
                <c:pt idx="309">
                  <c:v>39.996237973764366</c:v>
                </c:pt>
                <c:pt idx="310">
                  <c:v>40.005926922791069</c:v>
                </c:pt>
                <c:pt idx="311">
                  <c:v>40.015553569279959</c:v>
                </c:pt>
                <c:pt idx="312">
                  <c:v>40.025118512219706</c:v>
                </c:pt>
                <c:pt idx="313">
                  <c:v>40.034622342945354</c:v>
                </c:pt>
                <c:pt idx="314">
                  <c:v>40.044065645260147</c:v>
                </c:pt>
                <c:pt idx="315">
                  <c:v>40.053448995555108</c:v>
                </c:pt>
                <c:pt idx="316">
                  <c:v>40.06277296292626</c:v>
                </c:pt>
                <c:pt idx="317">
                  <c:v>40.072038109289693</c:v>
                </c:pt>
                <c:pt idx="318">
                  <c:v>40.081244989494401</c:v>
                </c:pt>
                <c:pt idx="319">
                  <c:v>40.090394151433088</c:v>
                </c:pt>
                <c:pt idx="320">
                  <c:v>40.099486136150787</c:v>
                </c:pt>
                <c:pt idx="321">
                  <c:v>40.10852147795152</c:v>
                </c:pt>
                <c:pt idx="322">
                  <c:v>40.11750070450298</c:v>
                </c:pt>
                <c:pt idx="323">
                  <c:v>40.126424336939216</c:v>
                </c:pt>
                <c:pt idx="324">
                  <c:v>40.135292889961427</c:v>
                </c:pt>
                <c:pt idx="325">
                  <c:v>40.144106871936948</c:v>
                </c:pt>
                <c:pt idx="326">
                  <c:v>40.152866784996377</c:v>
                </c:pt>
                <c:pt idx="327">
                  <c:v>40.161573125128882</c:v>
                </c:pt>
                <c:pt idx="328">
                  <c:v>40.170226382275857</c:v>
                </c:pt>
                <c:pt idx="329">
                  <c:v>40.178827040422775</c:v>
                </c:pt>
                <c:pt idx="330">
                  <c:v>40.187375577689423</c:v>
                </c:pt>
                <c:pt idx="331">
                  <c:v>40.195872466418528</c:v>
                </c:pt>
                <c:pt idx="332">
                  <c:v>40.204318173262699</c:v>
                </c:pt>
                <c:pt idx="333">
                  <c:v>40.212713159269882</c:v>
                </c:pt>
                <c:pt idx="334">
                  <c:v>40.221057879967233</c:v>
                </c:pt>
                <c:pt idx="335">
                  <c:v>40.22935278544351</c:v>
                </c:pt>
                <c:pt idx="336">
                  <c:v>40.237598320429974</c:v>
                </c:pt>
                <c:pt idx="337">
                  <c:v>40.245794924379915</c:v>
                </c:pt>
                <c:pt idx="338">
                  <c:v>40.25394303154664</c:v>
                </c:pt>
                <c:pt idx="339">
                  <c:v>40.262043071060219</c:v>
                </c:pt>
                <c:pt idx="340">
                  <c:v>40.270095467002761</c:v>
                </c:pt>
                <c:pt idx="341">
                  <c:v>40.278100638482506</c:v>
                </c:pt>
                <c:pt idx="342">
                  <c:v>40.286058999706434</c:v>
                </c:pt>
                <c:pt idx="343">
                  <c:v>40.293970960051738</c:v>
                </c:pt>
                <c:pt idx="344">
                  <c:v>40.301836924136047</c:v>
                </c:pt>
                <c:pt idx="345">
                  <c:v>40.309657291886332</c:v>
                </c:pt>
                <c:pt idx="346">
                  <c:v>40.317432458606753</c:v>
                </c:pt>
                <c:pt idx="347">
                  <c:v>40.325162815045182</c:v>
                </c:pt>
                <c:pt idx="348">
                  <c:v>40.332848747458719</c:v>
                </c:pt>
                <c:pt idx="349">
                  <c:v>40.340490637677995</c:v>
                </c:pt>
                <c:pt idx="350">
                  <c:v>40.348088863170389</c:v>
                </c:pt>
                <c:pt idx="351">
                  <c:v>40.355643797102189</c:v>
                </c:pt>
                <c:pt idx="352">
                  <c:v>40.363155808399682</c:v>
                </c:pt>
                <c:pt idx="353">
                  <c:v>40.370625261809188</c:v>
                </c:pt>
                <c:pt idx="354">
                  <c:v>40.378052517956078</c:v>
                </c:pt>
                <c:pt idx="355">
                  <c:v>40.385437933402855</c:v>
                </c:pt>
                <c:pt idx="356">
                  <c:v>40.392781860706165</c:v>
                </c:pt>
                <c:pt idx="357">
                  <c:v>40.400084648472898</c:v>
                </c:pt>
                <c:pt idx="358">
                  <c:v>40.407346641415366</c:v>
                </c:pt>
                <c:pt idx="359">
                  <c:v>40.414568180405517</c:v>
                </c:pt>
                <c:pt idx="360">
                  <c:v>40.421749602528287</c:v>
                </c:pt>
                <c:pt idx="361">
                  <c:v>40.428891241134004</c:v>
                </c:pt>
                <c:pt idx="362">
                  <c:v>40.435993425890025</c:v>
                </c:pt>
                <c:pt idx="363">
                  <c:v>40.443056482831402</c:v>
                </c:pt>
                <c:pt idx="364">
                  <c:v>40.45008073441079</c:v>
                </c:pt>
                <c:pt idx="365">
                  <c:v>40.457066499547537</c:v>
                </c:pt>
                <c:pt idx="366">
                  <c:v>40.4640140936759</c:v>
                </c:pt>
                <c:pt idx="367">
                  <c:v>40.470923828792579</c:v>
                </c:pt>
                <c:pt idx="368">
                  <c:v>40.477796013503337</c:v>
                </c:pt>
                <c:pt idx="369">
                  <c:v>40.484630953069036</c:v>
                </c:pt>
                <c:pt idx="370">
                  <c:v>40.491428949450743</c:v>
                </c:pt>
                <c:pt idx="371">
                  <c:v>40.498190301354271</c:v>
                </c:pt>
                <c:pt idx="372">
                  <c:v>40.504915304273872</c:v>
                </c:pt>
                <c:pt idx="373">
                  <c:v>40.511604250535299</c:v>
                </c:pt>
                <c:pt idx="374">
                  <c:v>40.518257429338178</c:v>
                </c:pt>
                <c:pt idx="375">
                  <c:v>40.524875126797667</c:v>
                </c:pt>
                <c:pt idx="376">
                  <c:v>40.531457625985468</c:v>
                </c:pt>
                <c:pt idx="377">
                  <c:v>40.538005206970169</c:v>
                </c:pt>
                <c:pt idx="378">
                  <c:v>40.54451814685703</c:v>
                </c:pt>
                <c:pt idx="379">
                  <c:v>40.550996719826962</c:v>
                </c:pt>
                <c:pt idx="380">
                  <c:v>40.557441197175123</c:v>
                </c:pt>
                <c:pt idx="381">
                  <c:v>40.56385184734868</c:v>
                </c:pt>
                <c:pt idx="382">
                  <c:v>40.570228935984147</c:v>
                </c:pt>
                <c:pt idx="383">
                  <c:v>40.57657272594404</c:v>
                </c:pt>
                <c:pt idx="384">
                  <c:v>40.582883477353015</c:v>
                </c:pt>
                <c:pt idx="385">
                  <c:v>40.589161447633394</c:v>
                </c:pt>
                <c:pt idx="386">
                  <c:v>40.595406891540208</c:v>
                </c:pt>
                <c:pt idx="387">
                  <c:v>40.60162006119559</c:v>
                </c:pt>
                <c:pt idx="388">
                  <c:v>40.607801206122758</c:v>
                </c:pt>
                <c:pt idx="389">
                  <c:v>40.613950573279389</c:v>
                </c:pt>
                <c:pt idx="390">
                  <c:v>40.620068407090521</c:v>
                </c:pt>
                <c:pt idx="391">
                  <c:v>40.626154949480913</c:v>
                </c:pt>
                <c:pt idx="392">
                  <c:v>40.632210439906956</c:v>
                </c:pt>
                <c:pt idx="393">
                  <c:v>40.638235115388042</c:v>
                </c:pt>
                <c:pt idx="394">
                  <c:v>40.644229210537546</c:v>
                </c:pt>
                <c:pt idx="395">
                  <c:v>40.650192957593212</c:v>
                </c:pt>
                <c:pt idx="396">
                  <c:v>40.656126586447186</c:v>
                </c:pt>
                <c:pt idx="397">
                  <c:v>40.662030324675541</c:v>
                </c:pt>
                <c:pt idx="398">
                  <c:v>40.667904397567355</c:v>
                </c:pt>
                <c:pt idx="399">
                  <c:v>40.673749028153402</c:v>
                </c:pt>
                <c:pt idx="400">
                  <c:v>40.679564437234369</c:v>
                </c:pt>
                <c:pt idx="401">
                  <c:v>40.685350843408607</c:v>
                </c:pt>
                <c:pt idx="402">
                  <c:v>40.691108463099596</c:v>
                </c:pt>
                <c:pt idx="403">
                  <c:v>40.696837510582888</c:v>
                </c:pt>
                <c:pt idx="404">
                  <c:v>40.702538198012689</c:v>
                </c:pt>
                <c:pt idx="405">
                  <c:v>40.708210735448034</c:v>
                </c:pt>
                <c:pt idx="406">
                  <c:v>40.713855330878609</c:v>
                </c:pt>
                <c:pt idx="407">
                  <c:v>40.71947219025018</c:v>
                </c:pt>
                <c:pt idx="408">
                  <c:v>40.725061517489571</c:v>
                </c:pt>
                <c:pt idx="409">
                  <c:v>40.730623514529455</c:v>
                </c:pt>
                <c:pt idx="410">
                  <c:v>40.736158381332551</c:v>
                </c:pt>
                <c:pt idx="411">
                  <c:v>40.741666315915673</c:v>
                </c:pt>
                <c:pt idx="412">
                  <c:v>40.74714751437331</c:v>
                </c:pt>
                <c:pt idx="413">
                  <c:v>40.752602170900893</c:v>
                </c:pt>
                <c:pt idx="414">
                  <c:v>40.758030477817726</c:v>
                </c:pt>
                <c:pt idx="415">
                  <c:v>40.763432625589616</c:v>
                </c:pt>
                <c:pt idx="416">
                  <c:v>40.768808802851112</c:v>
                </c:pt>
                <c:pt idx="417">
                  <c:v>40.774159196427455</c:v>
                </c:pt>
                <c:pt idx="418">
                  <c:v>40.779483991356294</c:v>
                </c:pt>
                <c:pt idx="419">
                  <c:v>40.784783370908919</c:v>
                </c:pt>
                <c:pt idx="420">
                  <c:v>40.790057516611327</c:v>
                </c:pt>
                <c:pt idx="421">
                  <c:v>40.79530660826498</c:v>
                </c:pt>
                <c:pt idx="422">
                  <c:v>40.800530823967165</c:v>
                </c:pt>
                <c:pt idx="423">
                  <c:v>40.805730340131213</c:v>
                </c:pt>
                <c:pt idx="424">
                  <c:v>40.810905331506291</c:v>
                </c:pt>
                <c:pt idx="425">
                  <c:v>40.816055971197017</c:v>
                </c:pt>
                <c:pt idx="426">
                  <c:v>40.821182430682747</c:v>
                </c:pt>
                <c:pt idx="427">
                  <c:v>40.826284879836614</c:v>
                </c:pt>
                <c:pt idx="428">
                  <c:v>40.831363486944248</c:v>
                </c:pt>
                <c:pt idx="429">
                  <c:v>40.836418418722367</c:v>
                </c:pt>
                <c:pt idx="430">
                  <c:v>40.841449840336921</c:v>
                </c:pt>
                <c:pt idx="431">
                  <c:v>40.846457915421119</c:v>
                </c:pt>
                <c:pt idx="432">
                  <c:v>40.851442806093196</c:v>
                </c:pt>
                <c:pt idx="433">
                  <c:v>40.856404672973866</c:v>
                </c:pt>
                <c:pt idx="434">
                  <c:v>40.861343675203585</c:v>
                </c:pt>
                <c:pt idx="435">
                  <c:v>40.866259970459559</c:v>
                </c:pt>
                <c:pt idx="436">
                  <c:v>40.87115371497255</c:v>
                </c:pt>
                <c:pt idx="437">
                  <c:v>40.876025063543388</c:v>
                </c:pt>
                <c:pt idx="438">
                  <c:v>40.880874169559299</c:v>
                </c:pt>
                <c:pt idx="439">
                  <c:v>40.885701185010028</c:v>
                </c:pt>
                <c:pt idx="440">
                  <c:v>40.890506260503713</c:v>
                </c:pt>
                <c:pt idx="441">
                  <c:v>40.895289545282481</c:v>
                </c:pt>
                <c:pt idx="442">
                  <c:v>40.900051187238041</c:v>
                </c:pt>
                <c:pt idx="443">
                  <c:v>40.904791332926777</c:v>
                </c:pt>
                <c:pt idx="444">
                  <c:v>40.909510127584859</c:v>
                </c:pt>
                <c:pt idx="445">
                  <c:v>40.914207715143078</c:v>
                </c:pt>
                <c:pt idx="446">
                  <c:v>40.918884238241446</c:v>
                </c:pt>
                <c:pt idx="447">
                  <c:v>40.92353983824367</c:v>
                </c:pt>
                <c:pt idx="448">
                  <c:v>40.928174655251347</c:v>
                </c:pt>
                <c:pt idx="449">
                  <c:v>40.932788828118071</c:v>
                </c:pt>
                <c:pt idx="450">
                  <c:v>40.937382494463257</c:v>
                </c:pt>
                <c:pt idx="451">
                  <c:v>40.941955790685867</c:v>
                </c:pt>
                <c:pt idx="452">
                  <c:v>40.946508851977853</c:v>
                </c:pt>
                <c:pt idx="453">
                  <c:v>40.951041812337508</c:v>
                </c:pt>
                <c:pt idx="454">
                  <c:v>40.95555480458264</c:v>
                </c:pt>
                <c:pt idx="455">
                  <c:v>40.960047960363454</c:v>
                </c:pt>
                <c:pt idx="456">
                  <c:v>40.964521410175479</c:v>
                </c:pt>
                <c:pt idx="457">
                  <c:v>40.968975283372096</c:v>
                </c:pt>
                <c:pt idx="458">
                  <c:v>40.973409708177044</c:v>
                </c:pt>
                <c:pt idx="459">
                  <c:v>40.977824811696742</c:v>
                </c:pt>
                <c:pt idx="460">
                  <c:v>40.982220719932393</c:v>
                </c:pt>
                <c:pt idx="461">
                  <c:v>40.986597557792003</c:v>
                </c:pt>
                <c:pt idx="462">
                  <c:v>40.990955449102202</c:v>
                </c:pt>
                <c:pt idx="463">
                  <c:v>40.995294516619914</c:v>
                </c:pt>
                <c:pt idx="464">
                  <c:v>40.999614882043893</c:v>
                </c:pt>
                <c:pt idx="465">
                  <c:v>41.003916666026072</c:v>
                </c:pt>
                <c:pt idx="466">
                  <c:v>41.008199988182859</c:v>
                </c:pt>
                <c:pt idx="467">
                  <c:v>41.012464967106133</c:v>
                </c:pt>
                <c:pt idx="468">
                  <c:v>41.016711720374289</c:v>
                </c:pt>
                <c:pt idx="469">
                  <c:v>41.020940364562946</c:v>
                </c:pt>
                <c:pt idx="470">
                  <c:v>41.025151015255673</c:v>
                </c:pt>
                <c:pt idx="471">
                  <c:v>41.029343787054515</c:v>
                </c:pt>
                <c:pt idx="472">
                  <c:v>41.03351879359036</c:v>
                </c:pt>
                <c:pt idx="473">
                  <c:v>41.037676147533233</c:v>
                </c:pt>
                <c:pt idx="474">
                  <c:v>41.041815960602428</c:v>
                </c:pt>
                <c:pt idx="475">
                  <c:v>41.045938343576488</c:v>
                </c:pt>
                <c:pt idx="476">
                  <c:v>41.050043406303125</c:v>
                </c:pt>
                <c:pt idx="477">
                  <c:v>41.054131257708953</c:v>
                </c:pt>
                <c:pt idx="478">
                  <c:v>41.058202005809115</c:v>
                </c:pt>
                <c:pt idx="479">
                  <c:v>41.062255757716812</c:v>
                </c:pt>
                <c:pt idx="480">
                  <c:v>41.066292619652714</c:v>
                </c:pt>
                <c:pt idx="481">
                  <c:v>41.07031269695419</c:v>
                </c:pt>
                <c:pt idx="482">
                  <c:v>41.074316094084494</c:v>
                </c:pt>
                <c:pt idx="483">
                  <c:v>41.078302914641853</c:v>
                </c:pt>
                <c:pt idx="484">
                  <c:v>41.082273261368329</c:v>
                </c:pt>
                <c:pt idx="485">
                  <c:v>41.086227236158685</c:v>
                </c:pt>
                <c:pt idx="486">
                  <c:v>41.090164940069116</c:v>
                </c:pt>
                <c:pt idx="487">
                  <c:v>41.094086473325817</c:v>
                </c:pt>
                <c:pt idx="488">
                  <c:v>41.097991935333525</c:v>
                </c:pt>
                <c:pt idx="489">
                  <c:v>41.101881424683903</c:v>
                </c:pt>
                <c:pt idx="490">
                  <c:v>41.10575503916381</c:v>
                </c:pt>
                <c:pt idx="491">
                  <c:v>41.109612875763567</c:v>
                </c:pt>
                <c:pt idx="492">
                  <c:v>41.113455030684953</c:v>
                </c:pt>
                <c:pt idx="493">
                  <c:v>41.11728159934929</c:v>
                </c:pt>
                <c:pt idx="494">
                  <c:v>41.121092676405297</c:v>
                </c:pt>
                <c:pt idx="495">
                  <c:v>41.124888355736871</c:v>
                </c:pt>
                <c:pt idx="496">
                  <c:v>41.128668730470885</c:v>
                </c:pt>
                <c:pt idx="497">
                  <c:v>41.132433892984686</c:v>
                </c:pt>
                <c:pt idx="498">
                  <c:v>41.136183934913724</c:v>
                </c:pt>
                <c:pt idx="499">
                  <c:v>41.139918947158925</c:v>
                </c:pt>
                <c:pt idx="500">
                  <c:v>41.143639019894053</c:v>
                </c:pt>
                <c:pt idx="501">
                  <c:v>41.147344242572942</c:v>
                </c:pt>
                <c:pt idx="502">
                  <c:v>41.15103470393673</c:v>
                </c:pt>
                <c:pt idx="503">
                  <c:v>41.154710492020875</c:v>
                </c:pt>
                <c:pt idx="504">
                  <c:v>41.158371694162199</c:v>
                </c:pt>
                <c:pt idx="505">
                  <c:v>41.16201839700576</c:v>
                </c:pt>
                <c:pt idx="506">
                  <c:v>41.165650686511739</c:v>
                </c:pt>
                <c:pt idx="507">
                  <c:v>41.16926864796217</c:v>
                </c:pt>
                <c:pt idx="508">
                  <c:v>41.172872365967606</c:v>
                </c:pt>
                <c:pt idx="509">
                  <c:v>41.176461924473728</c:v>
                </c:pt>
                <c:pt idx="510">
                  <c:v>41.180037406767838</c:v>
                </c:pt>
                <c:pt idx="511">
                  <c:v>41.183598895485353</c:v>
                </c:pt>
                <c:pt idx="512">
                  <c:v>41.187146472616128</c:v>
                </c:pt>
                <c:pt idx="513">
                  <c:v>41.190680219510732</c:v>
                </c:pt>
                <c:pt idx="514">
                  <c:v>41.194200216886713</c:v>
                </c:pt>
                <c:pt idx="515">
                  <c:v>41.197706544834745</c:v>
                </c:pt>
                <c:pt idx="516">
                  <c:v>41.201199282824618</c:v>
                </c:pt>
                <c:pt idx="517">
                  <c:v>41.204678509711364</c:v>
                </c:pt>
                <c:pt idx="518">
                  <c:v>41.208144303741101</c:v>
                </c:pt>
                <c:pt idx="519">
                  <c:v>41.211596742556921</c:v>
                </c:pt>
                <c:pt idx="520">
                  <c:v>41.215035903204729</c:v>
                </c:pt>
                <c:pt idx="521">
                  <c:v>41.218461862138888</c:v>
                </c:pt>
                <c:pt idx="522">
                  <c:v>41.221874695227982</c:v>
                </c:pt>
                <c:pt idx="523">
                  <c:v>41.225274477760351</c:v>
                </c:pt>
                <c:pt idx="524">
                  <c:v>41.228661284449643</c:v>
                </c:pt>
                <c:pt idx="525">
                  <c:v>41.23203518944031</c:v>
                </c:pt>
                <c:pt idx="526">
                  <c:v>41.235396266312954</c:v>
                </c:pt>
                <c:pt idx="527">
                  <c:v>41.238744588089787</c:v>
                </c:pt>
                <c:pt idx="528">
                  <c:v>41.242080227239789</c:v>
                </c:pt>
                <c:pt idx="529">
                  <c:v>41.245403255684039</c:v>
                </c:pt>
                <c:pt idx="530">
                  <c:v>41.248713744800824</c:v>
                </c:pt>
                <c:pt idx="531">
                  <c:v>41.252011765430794</c:v>
                </c:pt>
                <c:pt idx="532">
                  <c:v>41.25529738788196</c:v>
                </c:pt>
                <c:pt idx="533">
                  <c:v>41.258570681934742</c:v>
                </c:pt>
                <c:pt idx="534">
                  <c:v>41.261831716846885</c:v>
                </c:pt>
                <c:pt idx="535">
                  <c:v>41.265080561358346</c:v>
                </c:pt>
                <c:pt idx="536">
                  <c:v>41.268317283696099</c:v>
                </c:pt>
                <c:pt idx="537">
                  <c:v>41.271541951578982</c:v>
                </c:pt>
                <c:pt idx="538">
                  <c:v>41.274754632222361</c:v>
                </c:pt>
                <c:pt idx="539">
                  <c:v>41.277955392342768</c:v>
                </c:pt>
                <c:pt idx="540">
                  <c:v>41.281144298162623</c:v>
                </c:pt>
                <c:pt idx="541">
                  <c:v>41.284321415414709</c:v>
                </c:pt>
                <c:pt idx="542">
                  <c:v>41.287486809346724</c:v>
                </c:pt>
                <c:pt idx="543">
                  <c:v>41.290640544725761</c:v>
                </c:pt>
                <c:pt idx="544">
                  <c:v>41.293782685842679</c:v>
                </c:pt>
                <c:pt idx="545">
                  <c:v>41.296913296516536</c:v>
                </c:pt>
                <c:pt idx="546">
                  <c:v>41.300032440098846</c:v>
                </c:pt>
                <c:pt idx="547">
                  <c:v>41.303140179477893</c:v>
                </c:pt>
                <c:pt idx="548">
                  <c:v>41.306236577082956</c:v>
                </c:pt>
                <c:pt idx="549">
                  <c:v>41.309321694888453</c:v>
                </c:pt>
                <c:pt idx="550">
                  <c:v>41.312395594418135</c:v>
                </c:pt>
                <c:pt idx="551">
                  <c:v>41.31545833674911</c:v>
                </c:pt>
                <c:pt idx="552">
                  <c:v>41.318509982515927</c:v>
                </c:pt>
                <c:pt idx="553">
                  <c:v>41.32155059191458</c:v>
                </c:pt>
                <c:pt idx="554">
                  <c:v>41.324580224706466</c:v>
                </c:pt>
                <c:pt idx="555">
                  <c:v>41.327598940222273</c:v>
                </c:pt>
                <c:pt idx="556">
                  <c:v>41.330606797365853</c:v>
                </c:pt>
                <c:pt idx="557">
                  <c:v>41.333603854618126</c:v>
                </c:pt>
                <c:pt idx="558">
                  <c:v>41.336590170040743</c:v>
                </c:pt>
                <c:pt idx="559">
                  <c:v>41.339565801279974</c:v>
                </c:pt>
                <c:pt idx="560">
                  <c:v>41.342530805570306</c:v>
                </c:pt>
                <c:pt idx="561">
                  <c:v>41.345485239738167</c:v>
                </c:pt>
                <c:pt idx="562">
                  <c:v>41.348429160205555</c:v>
                </c:pt>
                <c:pt idx="563">
                  <c:v>41.351362622993619</c:v>
                </c:pt>
                <c:pt idx="564">
                  <c:v>41.354285683726197</c:v>
                </c:pt>
                <c:pt idx="565">
                  <c:v>41.357198397633368</c:v>
                </c:pt>
                <c:pt idx="566">
                  <c:v>41.360100819554901</c:v>
                </c:pt>
                <c:pt idx="567">
                  <c:v>41.362993003943714</c:v>
                </c:pt>
                <c:pt idx="568">
                  <c:v>41.36587500486926</c:v>
                </c:pt>
                <c:pt idx="569">
                  <c:v>41.368746876020907</c:v>
                </c:pt>
                <c:pt idx="570">
                  <c:v>41.371608670711296</c:v>
                </c:pt>
                <c:pt idx="571">
                  <c:v>41.374460441879592</c:v>
                </c:pt>
                <c:pt idx="572">
                  <c:v>41.377302242094785</c:v>
                </c:pt>
                <c:pt idx="573">
                  <c:v>41.380134123558896</c:v>
                </c:pt>
                <c:pt idx="574">
                  <c:v>41.382956138110202</c:v>
                </c:pt>
                <c:pt idx="575">
                  <c:v>41.385768337226388</c:v>
                </c:pt>
                <c:pt idx="576">
                  <c:v>41.388570772027634</c:v>
                </c:pt>
                <c:pt idx="577">
                  <c:v>41.391363493279783</c:v>
                </c:pt>
                <c:pt idx="578">
                  <c:v>41.394146551397377</c:v>
                </c:pt>
                <c:pt idx="579">
                  <c:v>41.396919996446648</c:v>
                </c:pt>
                <c:pt idx="580">
                  <c:v>41.399683878148608</c:v>
                </c:pt>
                <c:pt idx="581">
                  <c:v>41.402438245881946</c:v>
                </c:pt>
                <c:pt idx="582">
                  <c:v>41.405183148685978</c:v>
                </c:pt>
                <c:pt idx="583">
                  <c:v>41.407918635263606</c:v>
                </c:pt>
                <c:pt idx="584">
                  <c:v>41.410644753984144</c:v>
                </c:pt>
                <c:pt idx="585">
                  <c:v>41.413361552886201</c:v>
                </c:pt>
                <c:pt idx="586">
                  <c:v>41.416069079680476</c:v>
                </c:pt>
                <c:pt idx="587">
                  <c:v>41.418767381752595</c:v>
                </c:pt>
                <c:pt idx="588">
                  <c:v>41.421456506165811</c:v>
                </c:pt>
                <c:pt idx="589">
                  <c:v>41.424136499663803</c:v>
                </c:pt>
                <c:pt idx="590">
                  <c:v>41.426807408673355</c:v>
                </c:pt>
                <c:pt idx="591">
                  <c:v>41.429469279307014</c:v>
                </c:pt>
                <c:pt idx="592">
                  <c:v>41.432122157365811</c:v>
                </c:pt>
                <c:pt idx="593">
                  <c:v>41.434766088341817</c:v>
                </c:pt>
                <c:pt idx="594">
                  <c:v>41.437401117420762</c:v>
                </c:pt>
                <c:pt idx="595">
                  <c:v>41.440027289484654</c:v>
                </c:pt>
                <c:pt idx="596">
                  <c:v>41.442644649114264</c:v>
                </c:pt>
                <c:pt idx="597">
                  <c:v>41.44525324059169</c:v>
                </c:pt>
                <c:pt idx="598">
                  <c:v>41.447853107902844</c:v>
                </c:pt>
                <c:pt idx="599">
                  <c:v>41.45044429473991</c:v>
                </c:pt>
                <c:pt idx="600">
                  <c:v>41.453026844503796</c:v>
                </c:pt>
                <c:pt idx="601">
                  <c:v>41.455600800306598</c:v>
                </c:pt>
                <c:pt idx="602">
                  <c:v>41.458166204973921</c:v>
                </c:pt>
                <c:pt idx="603">
                  <c:v>41.460723101047336</c:v>
                </c:pt>
                <c:pt idx="604">
                  <c:v>41.46327153078667</c:v>
                </c:pt>
                <c:pt idx="605">
                  <c:v>41.465811536172374</c:v>
                </c:pt>
                <c:pt idx="606">
                  <c:v>41.468343158907793</c:v>
                </c:pt>
                <c:pt idx="607">
                  <c:v>41.470866440421474</c:v>
                </c:pt>
                <c:pt idx="608">
                  <c:v>41.473381421869441</c:v>
                </c:pt>
                <c:pt idx="609">
                  <c:v>41.475888144137372</c:v>
                </c:pt>
                <c:pt idx="610">
                  <c:v>41.478386647842882</c:v>
                </c:pt>
                <c:pt idx="611">
                  <c:v>41.480876973337665</c:v>
                </c:pt>
                <c:pt idx="612">
                  <c:v>41.483359160709718</c:v>
                </c:pt>
                <c:pt idx="613">
                  <c:v>41.485833249785436</c:v>
                </c:pt>
                <c:pt idx="614">
                  <c:v>41.488299280131784</c:v>
                </c:pt>
                <c:pt idx="615">
                  <c:v>41.49075729105838</c:v>
                </c:pt>
                <c:pt idx="616">
                  <c:v>41.493207321619622</c:v>
                </c:pt>
                <c:pt idx="617">
                  <c:v>41.495649410616686</c:v>
                </c:pt>
                <c:pt idx="618">
                  <c:v>41.498083596599642</c:v>
                </c:pt>
                <c:pt idx="619">
                  <c:v>41.500509917869472</c:v>
                </c:pt>
                <c:pt idx="620">
                  <c:v>41.502928412480031</c:v>
                </c:pt>
                <c:pt idx="621">
                  <c:v>41.505339118240094</c:v>
                </c:pt>
                <c:pt idx="622">
                  <c:v>41.50774207271531</c:v>
                </c:pt>
                <c:pt idx="623">
                  <c:v>41.510137313230103</c:v>
                </c:pt>
                <c:pt idx="624">
                  <c:v>41.512524876869712</c:v>
                </c:pt>
                <c:pt idx="625">
                  <c:v>41.514904800481965</c:v>
                </c:pt>
                <c:pt idx="626">
                  <c:v>41.517277120679317</c:v>
                </c:pt>
                <c:pt idx="627">
                  <c:v>41.519641873840605</c:v>
                </c:pt>
                <c:pt idx="628">
                  <c:v>41.521999096113014</c:v>
                </c:pt>
                <c:pt idx="629">
                  <c:v>41.524348823413831</c:v>
                </c:pt>
                <c:pt idx="630">
                  <c:v>41.526691091432298</c:v>
                </c:pt>
                <c:pt idx="631">
                  <c:v>41.529025935631473</c:v>
                </c:pt>
                <c:pt idx="632">
                  <c:v>41.53135339124993</c:v>
                </c:pt>
                <c:pt idx="633">
                  <c:v>41.533673493303574</c:v>
                </c:pt>
                <c:pt idx="634">
                  <c:v>41.535986276587437</c:v>
                </c:pt>
                <c:pt idx="635">
                  <c:v>41.538291775677344</c:v>
                </c:pt>
                <c:pt idx="636">
                  <c:v>41.540590024931667</c:v>
                </c:pt>
                <c:pt idx="637">
                  <c:v>41.542881058493052</c:v>
                </c:pt>
                <c:pt idx="638">
                  <c:v>41.545164910290097</c:v>
                </c:pt>
                <c:pt idx="639">
                  <c:v>41.547441614039002</c:v>
                </c:pt>
                <c:pt idx="640">
                  <c:v>41.549711203245266</c:v>
                </c:pt>
                <c:pt idx="641">
                  <c:v>41.551973711205299</c:v>
                </c:pt>
                <c:pt idx="642">
                  <c:v>41.554229171008068</c:v>
                </c:pt>
                <c:pt idx="643">
                  <c:v>41.556477615536721</c:v>
                </c:pt>
                <c:pt idx="644">
                  <c:v>41.558719077470151</c:v>
                </c:pt>
                <c:pt idx="645">
                  <c:v>41.560953589284608</c:v>
                </c:pt>
                <c:pt idx="646">
                  <c:v>41.563181183255253</c:v>
                </c:pt>
                <c:pt idx="647">
                  <c:v>41.565401891457732</c:v>
                </c:pt>
                <c:pt idx="648">
                  <c:v>41.567615745769672</c:v>
                </c:pt>
                <c:pt idx="649">
                  <c:v>41.569822777872261</c:v>
                </c:pt>
                <c:pt idx="650">
                  <c:v>41.572023019251716</c:v>
                </c:pt>
                <c:pt idx="651">
                  <c:v>41.574216501200809</c:v>
                </c:pt>
                <c:pt idx="652">
                  <c:v>41.576403254820335</c:v>
                </c:pt>
                <c:pt idx="653">
                  <c:v>41.57858331102058</c:v>
                </c:pt>
                <c:pt idx="654">
                  <c:v>41.580756700522791</c:v>
                </c:pt>
                <c:pt idx="655">
                  <c:v>41.582923453860587</c:v>
                </c:pt>
                <c:pt idx="656">
                  <c:v>41.58508360138147</c:v>
                </c:pt>
                <c:pt idx="657">
                  <c:v>41.587237173248113</c:v>
                </c:pt>
                <c:pt idx="658">
                  <c:v>41.589384199439891</c:v>
                </c:pt>
                <c:pt idx="659">
                  <c:v>41.591524709754182</c:v>
                </c:pt>
                <c:pt idx="660">
                  <c:v>41.593658733807793</c:v>
                </c:pt>
                <c:pt idx="661">
                  <c:v>41.595786301038324</c:v>
                </c:pt>
                <c:pt idx="662">
                  <c:v>41.597907440705505</c:v>
                </c:pt>
                <c:pt idx="663">
                  <c:v>41.600022181892513</c:v>
                </c:pt>
                <c:pt idx="664">
                  <c:v>41.602130553507372</c:v>
                </c:pt>
                <c:pt idx="665">
                  <c:v>41.604232584284219</c:v>
                </c:pt>
                <c:pt idx="666">
                  <c:v>41.60632830278459</c:v>
                </c:pt>
                <c:pt idx="667">
                  <c:v>41.608417737398788</c:v>
                </c:pt>
                <c:pt idx="668">
                  <c:v>41.610500916347078</c:v>
                </c:pt>
                <c:pt idx="669">
                  <c:v>41.61257786768104</c:v>
                </c:pt>
                <c:pt idx="670">
                  <c:v>41.614648619284758</c:v>
                </c:pt>
                <c:pt idx="671">
                  <c:v>41.616713198876099</c:v>
                </c:pt>
                <c:pt idx="672">
                  <c:v>41.618771634007977</c:v>
                </c:pt>
                <c:pt idx="673">
                  <c:v>41.620823952069507</c:v>
                </c:pt>
                <c:pt idx="674">
                  <c:v>41.622870180287293</c:v>
                </c:pt>
                <c:pt idx="675">
                  <c:v>41.624910345726583</c:v>
                </c:pt>
                <c:pt idx="676">
                  <c:v>41.626944475292518</c:v>
                </c:pt>
                <c:pt idx="677">
                  <c:v>41.628972595731227</c:v>
                </c:pt>
                <c:pt idx="678">
                  <c:v>41.63099473363107</c:v>
                </c:pt>
                <c:pt idx="679">
                  <c:v>41.633010915423796</c:v>
                </c:pt>
                <c:pt idx="680">
                  <c:v>41.635021167385659</c:v>
                </c:pt>
                <c:pt idx="681">
                  <c:v>41.637025515638584</c:v>
                </c:pt>
                <c:pt idx="682">
                  <c:v>41.639023986151301</c:v>
                </c:pt>
                <c:pt idx="683">
                  <c:v>41.641016604740429</c:v>
                </c:pt>
                <c:pt idx="684">
                  <c:v>41.643003397071674</c:v>
                </c:pt>
                <c:pt idx="685">
                  <c:v>41.644984388660809</c:v>
                </c:pt>
                <c:pt idx="686">
                  <c:v>41.646959604874873</c:v>
                </c:pt>
                <c:pt idx="687">
                  <c:v>41.648929070933214</c:v>
                </c:pt>
                <c:pt idx="688">
                  <c:v>41.650892811908541</c:v>
                </c:pt>
                <c:pt idx="689">
                  <c:v>41.652850852728001</c:v>
                </c:pt>
                <c:pt idx="690">
                  <c:v>41.654803218174258</c:v>
                </c:pt>
                <c:pt idx="691">
                  <c:v>41.656749932886548</c:v>
                </c:pt>
                <c:pt idx="692">
                  <c:v>41.658691021361619</c:v>
                </c:pt>
                <c:pt idx="693">
                  <c:v>41.660626507954888</c:v>
                </c:pt>
                <c:pt idx="694">
                  <c:v>41.662556416881372</c:v>
                </c:pt>
                <c:pt idx="695">
                  <c:v>41.66448077221672</c:v>
                </c:pt>
                <c:pt idx="696">
                  <c:v>41.666399597898248</c:v>
                </c:pt>
                <c:pt idx="697">
                  <c:v>41.668312917725885</c:v>
                </c:pt>
                <c:pt idx="698">
                  <c:v>41.670220755363154</c:v>
                </c:pt>
                <c:pt idx="699">
                  <c:v>41.672123134338221</c:v>
                </c:pt>
                <c:pt idx="700">
                  <c:v>41.674020078044755</c:v>
                </c:pt>
                <c:pt idx="701">
                  <c:v>41.675911609742968</c:v>
                </c:pt>
                <c:pt idx="702">
                  <c:v>41.677797752560551</c:v>
                </c:pt>
                <c:pt idx="703">
                  <c:v>41.679678529493565</c:v>
                </c:pt>
                <c:pt idx="704">
                  <c:v>41.681553963407467</c:v>
                </c:pt>
                <c:pt idx="705">
                  <c:v>41.683424077037941</c:v>
                </c:pt>
                <c:pt idx="706">
                  <c:v>41.685288892991892</c:v>
                </c:pt>
                <c:pt idx="707">
                  <c:v>41.687148433748291</c:v>
                </c:pt>
                <c:pt idx="708">
                  <c:v>41.689002721659158</c:v>
                </c:pt>
                <c:pt idx="709">
                  <c:v>41.690851778950375</c:v>
                </c:pt>
                <c:pt idx="710">
                  <c:v>41.692695627722614</c:v>
                </c:pt>
                <c:pt idx="711">
                  <c:v>41.694534289952259</c:v>
                </c:pt>
                <c:pt idx="712">
                  <c:v>41.696367787492157</c:v>
                </c:pt>
                <c:pt idx="713">
                  <c:v>41.698196142072646</c:v>
                </c:pt>
                <c:pt idx="714">
                  <c:v>41.700019375302261</c:v>
                </c:pt>
                <c:pt idx="715">
                  <c:v>41.70183750866871</c:v>
                </c:pt>
                <c:pt idx="716">
                  <c:v>41.703650563539604</c:v>
                </c:pt>
                <c:pt idx="717">
                  <c:v>41.70545856116339</c:v>
                </c:pt>
                <c:pt idx="718">
                  <c:v>41.707261522670152</c:v>
                </c:pt>
                <c:pt idx="719">
                  <c:v>41.709059469072386</c:v>
                </c:pt>
                <c:pt idx="720">
                  <c:v>41.710852421265898</c:v>
                </c:pt>
                <c:pt idx="721">
                  <c:v>41.712640400030523</c:v>
                </c:pt>
                <c:pt idx="722">
                  <c:v>41.714423426031011</c:v>
                </c:pt>
                <c:pt idx="723">
                  <c:v>41.71620151981778</c:v>
                </c:pt>
                <c:pt idx="724">
                  <c:v>41.717974701827714</c:v>
                </c:pt>
                <c:pt idx="725">
                  <c:v>41.719742992384937</c:v>
                </c:pt>
                <c:pt idx="726">
                  <c:v>41.721506411701611</c:v>
                </c:pt>
                <c:pt idx="727">
                  <c:v>41.723264979878664</c:v>
                </c:pt>
                <c:pt idx="728">
                  <c:v>41.725018716906625</c:v>
                </c:pt>
                <c:pt idx="729">
                  <c:v>41.726767642666296</c:v>
                </c:pt>
                <c:pt idx="730">
                  <c:v>41.728511776929594</c:v>
                </c:pt>
                <c:pt idx="731">
                  <c:v>41.730251139360192</c:v>
                </c:pt>
                <c:pt idx="732">
                  <c:v>41.731985749514351</c:v>
                </c:pt>
                <c:pt idx="733">
                  <c:v>41.733715626841608</c:v>
                </c:pt>
                <c:pt idx="734">
                  <c:v>41.735440790685523</c:v>
                </c:pt>
                <c:pt idx="735">
                  <c:v>41.73716126028436</c:v>
                </c:pt>
                <c:pt idx="736">
                  <c:v>41.738877054771855</c:v>
                </c:pt>
                <c:pt idx="737">
                  <c:v>41.740588193177871</c:v>
                </c:pt>
                <c:pt idx="738">
                  <c:v>41.742294694429177</c:v>
                </c:pt>
                <c:pt idx="739">
                  <c:v>41.743996577350053</c:v>
                </c:pt>
                <c:pt idx="740">
                  <c:v>41.745693860663074</c:v>
                </c:pt>
                <c:pt idx="741">
                  <c:v>41.747386562989696</c:v>
                </c:pt>
                <c:pt idx="742">
                  <c:v>41.74907470285104</c:v>
                </c:pt>
                <c:pt idx="743">
                  <c:v>41.750758298668494</c:v>
                </c:pt>
                <c:pt idx="744">
                  <c:v>41.752437368764433</c:v>
                </c:pt>
                <c:pt idx="745">
                  <c:v>41.754111931362829</c:v>
                </c:pt>
                <c:pt idx="746">
                  <c:v>41.75578200458996</c:v>
                </c:pt>
                <c:pt idx="747">
                  <c:v>41.757447606475047</c:v>
                </c:pt>
                <c:pt idx="748">
                  <c:v>41.759108754950887</c:v>
                </c:pt>
                <c:pt idx="749">
                  <c:v>41.760765467854519</c:v>
                </c:pt>
                <c:pt idx="750">
                  <c:v>41.762417762927861</c:v>
                </c:pt>
                <c:pt idx="751">
                  <c:v>41.764065657818307</c:v>
                </c:pt>
                <c:pt idx="752">
                  <c:v>41.765709170079433</c:v>
                </c:pt>
                <c:pt idx="753">
                  <c:v>41.767348317171532</c:v>
                </c:pt>
                <c:pt idx="754">
                  <c:v>41.768983116462273</c:v>
                </c:pt>
                <c:pt idx="755">
                  <c:v>41.770613585227323</c:v>
                </c:pt>
                <c:pt idx="756">
                  <c:v>41.772239740650967</c:v>
                </c:pt>
                <c:pt idx="757">
                  <c:v>41.773861599826652</c:v>
                </c:pt>
                <c:pt idx="758">
                  <c:v>41.775479179757639</c:v>
                </c:pt>
                <c:pt idx="759">
                  <c:v>41.777092497357607</c:v>
                </c:pt>
                <c:pt idx="760">
                  <c:v>41.778701569451179</c:v>
                </c:pt>
                <c:pt idx="761">
                  <c:v>41.780306412774557</c:v>
                </c:pt>
                <c:pt idx="762">
                  <c:v>41.781907043976119</c:v>
                </c:pt>
                <c:pt idx="763">
                  <c:v>41.783503479616932</c:v>
                </c:pt>
                <c:pt idx="764">
                  <c:v>41.785095736171378</c:v>
                </c:pt>
                <c:pt idx="765">
                  <c:v>41.786683830027684</c:v>
                </c:pt>
                <c:pt idx="766">
                  <c:v>41.788267777488528</c:v>
                </c:pt>
                <c:pt idx="767">
                  <c:v>41.78984759477153</c:v>
                </c:pt>
                <c:pt idx="768">
                  <c:v>41.791423298009896</c:v>
                </c:pt>
                <c:pt idx="769">
                  <c:v>41.792994903252861</c:v>
                </c:pt>
                <c:pt idx="770">
                  <c:v>41.794562426466342</c:v>
                </c:pt>
                <c:pt idx="771">
                  <c:v>41.796125883533385</c:v>
                </c:pt>
                <c:pt idx="772">
                  <c:v>41.797685290254762</c:v>
                </c:pt>
                <c:pt idx="773">
                  <c:v>41.799240662349476</c:v>
                </c:pt>
                <c:pt idx="774">
                  <c:v>41.800792015455308</c:v>
                </c:pt>
                <c:pt idx="775">
                  <c:v>41.802339365129328</c:v>
                </c:pt>
                <c:pt idx="776">
                  <c:v>41.803882726848386</c:v>
                </c:pt>
                <c:pt idx="777">
                  <c:v>41.805422116009716</c:v>
                </c:pt>
                <c:pt idx="778">
                  <c:v>41.806957547931347</c:v>
                </c:pt>
                <c:pt idx="779">
                  <c:v>41.808489037852674</c:v>
                </c:pt>
                <c:pt idx="780">
                  <c:v>41.810016600934922</c:v>
                </c:pt>
                <c:pt idx="781">
                  <c:v>41.811540252261693</c:v>
                </c:pt>
                <c:pt idx="782">
                  <c:v>41.813060006839422</c:v>
                </c:pt>
                <c:pt idx="783">
                  <c:v>41.814575879597896</c:v>
                </c:pt>
                <c:pt idx="784">
                  <c:v>41.816087885390722</c:v>
                </c:pt>
                <c:pt idx="785">
                  <c:v>41.817596038995816</c:v>
                </c:pt>
                <c:pt idx="786">
                  <c:v>41.819100355115921</c:v>
                </c:pt>
                <c:pt idx="787">
                  <c:v>41.820600848379001</c:v>
                </c:pt>
                <c:pt idx="788">
                  <c:v>41.82209753333882</c:v>
                </c:pt>
                <c:pt idx="789">
                  <c:v>41.823590424475327</c:v>
                </c:pt>
                <c:pt idx="790">
                  <c:v>41.825079536195176</c:v>
                </c:pt>
                <c:pt idx="791">
                  <c:v>41.826564882832159</c:v>
                </c:pt>
                <c:pt idx="792">
                  <c:v>41.828046478647686</c:v>
                </c:pt>
                <c:pt idx="793">
                  <c:v>41.829524337831216</c:v>
                </c:pt>
                <c:pt idx="794">
                  <c:v>41.830998474500745</c:v>
                </c:pt>
                <c:pt idx="795">
                  <c:v>41.832468902703226</c:v>
                </c:pt>
                <c:pt idx="796">
                  <c:v>41.833935636415028</c:v>
                </c:pt>
                <c:pt idx="797">
                  <c:v>41.835398689542373</c:v>
                </c:pt>
                <c:pt idx="798">
                  <c:v>41.836858075921789</c:v>
                </c:pt>
                <c:pt idx="799">
                  <c:v>41.838313809320525</c:v>
                </c:pt>
                <c:pt idx="800">
                  <c:v>41.839765903437019</c:v>
                </c:pt>
                <c:pt idx="801">
                  <c:v>41.841214371901266</c:v>
                </c:pt>
                <c:pt idx="802">
                  <c:v>41.842659228275302</c:v>
                </c:pt>
                <c:pt idx="803">
                  <c:v>41.84410048605362</c:v>
                </c:pt>
                <c:pt idx="804">
                  <c:v>41.845538158663572</c:v>
                </c:pt>
                <c:pt idx="805">
                  <c:v>41.846972259465772</c:v>
                </c:pt>
                <c:pt idx="806">
                  <c:v>41.848402801754538</c:v>
                </c:pt>
                <c:pt idx="807">
                  <c:v>41.849829798758321</c:v>
                </c:pt>
                <c:pt idx="808">
                  <c:v>41.851253263640054</c:v>
                </c:pt>
                <c:pt idx="809">
                  <c:v>41.852673209497596</c:v>
                </c:pt>
                <c:pt idx="810">
                  <c:v>41.854089649364134</c:v>
                </c:pt>
                <c:pt idx="811">
                  <c:v>41.855502596208581</c:v>
                </c:pt>
                <c:pt idx="812">
                  <c:v>41.856912062935947</c:v>
                </c:pt>
                <c:pt idx="813">
                  <c:v>41.85831806238776</c:v>
                </c:pt>
                <c:pt idx="814">
                  <c:v>41.859720607342439</c:v>
                </c:pt>
                <c:pt idx="815">
                  <c:v>41.861119710515716</c:v>
                </c:pt>
                <c:pt idx="816">
                  <c:v>41.862515384560936</c:v>
                </c:pt>
                <c:pt idx="817">
                  <c:v>41.863907642069563</c:v>
                </c:pt>
                <c:pt idx="818">
                  <c:v>41.865296495571435</c:v>
                </c:pt>
                <c:pt idx="819">
                  <c:v>41.866681957535235</c:v>
                </c:pt>
                <c:pt idx="820">
                  <c:v>41.868064040368793</c:v>
                </c:pt>
                <c:pt idx="821">
                  <c:v>41.869442756419502</c:v>
                </c:pt>
                <c:pt idx="822">
                  <c:v>41.870818117974679</c:v>
                </c:pt>
                <c:pt idx="823">
                  <c:v>41.872190137261917</c:v>
                </c:pt>
                <c:pt idx="824">
                  <c:v>41.873558826449447</c:v>
                </c:pt>
                <c:pt idx="825">
                  <c:v>41.874924197646521</c:v>
                </c:pt>
                <c:pt idx="826">
                  <c:v>41.876286262903719</c:v>
                </c:pt>
                <c:pt idx="827">
                  <c:v>41.877645034213366</c:v>
                </c:pt>
                <c:pt idx="828">
                  <c:v>41.879000523509852</c:v>
                </c:pt>
                <c:pt idx="829">
                  <c:v>41.880352742669963</c:v>
                </c:pt>
                <c:pt idx="830">
                  <c:v>41.881701703513272</c:v>
                </c:pt>
                <c:pt idx="831">
                  <c:v>41.883047417802459</c:v>
                </c:pt>
                <c:pt idx="832">
                  <c:v>41.884389897243636</c:v>
                </c:pt>
                <c:pt idx="833">
                  <c:v>41.885729153486707</c:v>
                </c:pt>
                <c:pt idx="834">
                  <c:v>41.887065198125718</c:v>
                </c:pt>
                <c:pt idx="835">
                  <c:v>41.888398042699166</c:v>
                </c:pt>
                <c:pt idx="836">
                  <c:v>41.889727698690344</c:v>
                </c:pt>
                <c:pt idx="837">
                  <c:v>41.891054177527671</c:v>
                </c:pt>
                <c:pt idx="838">
                  <c:v>41.892377490584998</c:v>
                </c:pt>
                <c:pt idx="839">
                  <c:v>41.893697649181973</c:v>
                </c:pt>
                <c:pt idx="840">
                  <c:v>41.895014664584338</c:v>
                </c:pt>
                <c:pt idx="841">
                  <c:v>41.896328548004242</c:v>
                </c:pt>
                <c:pt idx="842">
                  <c:v>41.897639310600574</c:v>
                </c:pt>
                <c:pt idx="843">
                  <c:v>41.89894696347929</c:v>
                </c:pt>
                <c:pt idx="844">
                  <c:v>41.900251517693704</c:v>
                </c:pt>
                <c:pt idx="845">
                  <c:v>41.901552984244795</c:v>
                </c:pt>
                <c:pt idx="846">
                  <c:v>41.902851374081536</c:v>
                </c:pt>
                <c:pt idx="847">
                  <c:v>41.904146698101229</c:v>
                </c:pt>
                <c:pt idx="848">
                  <c:v>41.905438967149706</c:v>
                </c:pt>
                <c:pt idx="849">
                  <c:v>41.906728192021752</c:v>
                </c:pt>
                <c:pt idx="850">
                  <c:v>41.908014383461342</c:v>
                </c:pt>
                <c:pt idx="851">
                  <c:v>41.909297552161959</c:v>
                </c:pt>
                <c:pt idx="852">
                  <c:v>41.910577708766866</c:v>
                </c:pt>
                <c:pt idx="853">
                  <c:v>41.911854863869415</c:v>
                </c:pt>
                <c:pt idx="854">
                  <c:v>41.913129028013365</c:v>
                </c:pt>
                <c:pt idx="855">
                  <c:v>41.91440021169312</c:v>
                </c:pt>
                <c:pt idx="856">
                  <c:v>41.915668425354092</c:v>
                </c:pt>
                <c:pt idx="857">
                  <c:v>41.916933679392876</c:v>
                </c:pt>
                <c:pt idx="858">
                  <c:v>41.918195984157649</c:v>
                </c:pt>
                <c:pt idx="859">
                  <c:v>41.919455349948372</c:v>
                </c:pt>
                <c:pt idx="860">
                  <c:v>41.920711787017133</c:v>
                </c:pt>
                <c:pt idx="861">
                  <c:v>41.921965305568357</c:v>
                </c:pt>
                <c:pt idx="862">
                  <c:v>41.92321591575913</c:v>
                </c:pt>
                <c:pt idx="863">
                  <c:v>41.924463627699488</c:v>
                </c:pt>
                <c:pt idx="864">
                  <c:v>41.925708451452621</c:v>
                </c:pt>
                <c:pt idx="865">
                  <c:v>41.926950397035199</c:v>
                </c:pt>
                <c:pt idx="866">
                  <c:v>41.928189474417636</c:v>
                </c:pt>
                <c:pt idx="867">
                  <c:v>41.929425693524337</c:v>
                </c:pt>
                <c:pt idx="868">
                  <c:v>41.930659064233993</c:v>
                </c:pt>
                <c:pt idx="869">
                  <c:v>41.93188959637979</c:v>
                </c:pt>
                <c:pt idx="870">
                  <c:v>41.933117299749732</c:v>
                </c:pt>
                <c:pt idx="871">
                  <c:v>41.934342184086859</c:v>
                </c:pt>
                <c:pt idx="872">
                  <c:v>41.935564259089539</c:v>
                </c:pt>
                <c:pt idx="873">
                  <c:v>41.936783534411674</c:v>
                </c:pt>
                <c:pt idx="874">
                  <c:v>41.938000019663008</c:v>
                </c:pt>
                <c:pt idx="875">
                  <c:v>41.939213724409349</c:v>
                </c:pt>
                <c:pt idx="876">
                  <c:v>41.94042465817283</c:v>
                </c:pt>
                <c:pt idx="877">
                  <c:v>41.941632830432127</c:v>
                </c:pt>
                <c:pt idx="878">
                  <c:v>41.942838250622785</c:v>
                </c:pt>
                <c:pt idx="879">
                  <c:v>41.944040928137369</c:v>
                </c:pt>
                <c:pt idx="880">
                  <c:v>41.945240872325769</c:v>
                </c:pt>
                <c:pt idx="881">
                  <c:v>41.946438092495413</c:v>
                </c:pt>
                <c:pt idx="882">
                  <c:v>41.947632597911543</c:v>
                </c:pt>
                <c:pt idx="883">
                  <c:v>41.948824397797402</c:v>
                </c:pt>
                <c:pt idx="884">
                  <c:v>41.950013501334524</c:v>
                </c:pt>
                <c:pt idx="885">
                  <c:v>41.951199917662919</c:v>
                </c:pt>
                <c:pt idx="886">
                  <c:v>41.95238365588137</c:v>
                </c:pt>
                <c:pt idx="887">
                  <c:v>41.953564725047585</c:v>
                </c:pt>
                <c:pt idx="888">
                  <c:v>41.954743134178507</c:v>
                </c:pt>
                <c:pt idx="889">
                  <c:v>41.955918892250494</c:v>
                </c:pt>
                <c:pt idx="890">
                  <c:v>41.95709200819956</c:v>
                </c:pt>
                <c:pt idx="891">
                  <c:v>41.958262490921619</c:v>
                </c:pt>
                <c:pt idx="892">
                  <c:v>41.959430349272672</c:v>
                </c:pt>
                <c:pt idx="893">
                  <c:v>41.960595592069069</c:v>
                </c:pt>
                <c:pt idx="894">
                  <c:v>41.961758228087689</c:v>
                </c:pt>
                <c:pt idx="895">
                  <c:v>41.962918266066225</c:v>
                </c:pt>
                <c:pt idx="896">
                  <c:v>41.964075714703334</c:v>
                </c:pt>
                <c:pt idx="897">
                  <c:v>41.96523058265889</c:v>
                </c:pt>
                <c:pt idx="898">
                  <c:v>41.966382878554199</c:v>
                </c:pt>
                <c:pt idx="899">
                  <c:v>41.967532610972199</c:v>
                </c:pt>
                <c:pt idx="900">
                  <c:v>41.968679788457685</c:v>
                </c:pt>
                <c:pt idx="901">
                  <c:v>41.969824419517529</c:v>
                </c:pt>
                <c:pt idx="902">
                  <c:v>41.970966512620869</c:v>
                </c:pt>
                <c:pt idx="903">
                  <c:v>41.972106076199324</c:v>
                </c:pt>
                <c:pt idx="904">
                  <c:v>41.973243118647225</c:v>
                </c:pt>
                <c:pt idx="905">
                  <c:v>41.97437764832177</c:v>
                </c:pt>
                <c:pt idx="906">
                  <c:v>41.975509673543286</c:v>
                </c:pt>
                <c:pt idx="907">
                  <c:v>41.976639202595408</c:v>
                </c:pt>
                <c:pt idx="908">
                  <c:v>41.97776624372527</c:v>
                </c:pt>
                <c:pt idx="909">
                  <c:v>41.978890805143699</c:v>
                </c:pt>
                <c:pt idx="910">
                  <c:v>41.980012895025467</c:v>
                </c:pt>
                <c:pt idx="911">
                  <c:v>41.98113252150943</c:v>
                </c:pt>
                <c:pt idx="912">
                  <c:v>41.982249692698744</c:v>
                </c:pt>
                <c:pt idx="913">
                  <c:v>41.983364416661104</c:v>
                </c:pt>
                <c:pt idx="914">
                  <c:v>41.984476701428825</c:v>
                </c:pt>
                <c:pt idx="915">
                  <c:v>41.985586554999188</c:v>
                </c:pt>
                <c:pt idx="916">
                  <c:v>41.98669398533449</c:v>
                </c:pt>
                <c:pt idx="917">
                  <c:v>41.987799000362344</c:v>
                </c:pt>
                <c:pt idx="918">
                  <c:v>41.988901607975777</c:v>
                </c:pt>
                <c:pt idx="919">
                  <c:v>41.990001816033505</c:v>
                </c:pt>
                <c:pt idx="920">
                  <c:v>41.991099632360047</c:v>
                </c:pt>
                <c:pt idx="921">
                  <c:v>41.992195064745943</c:v>
                </c:pt>
                <c:pt idx="922">
                  <c:v>41.993288120947938</c:v>
                </c:pt>
                <c:pt idx="923">
                  <c:v>41.994378808689177</c:v>
                </c:pt>
                <c:pt idx="924">
                  <c:v>41.995467135659347</c:v>
                </c:pt>
                <c:pt idx="925">
                  <c:v>41.996553109514899</c:v>
                </c:pt>
                <c:pt idx="926">
                  <c:v>41.997636737879212</c:v>
                </c:pt>
                <c:pt idx="927">
                  <c:v>41.998718028342765</c:v>
                </c:pt>
                <c:pt idx="928">
                  <c:v>41.999796988463324</c:v>
                </c:pt>
                <c:pt idx="929">
                  <c:v>42.000873625766097</c:v>
                </c:pt>
                <c:pt idx="930">
                  <c:v>42.001947947743957</c:v>
                </c:pt>
                <c:pt idx="931">
                  <c:v>42.003019961857561</c:v>
                </c:pt>
                <c:pt idx="932">
                  <c:v>42.004089675535553</c:v>
                </c:pt>
                <c:pt idx="933">
                  <c:v>42.005157096174742</c:v>
                </c:pt>
                <c:pt idx="934">
                  <c:v>42.006222231140221</c:v>
                </c:pt>
                <c:pt idx="935">
                  <c:v>42.007285087765624</c:v>
                </c:pt>
                <c:pt idx="936">
                  <c:v>42.008345673353219</c:v>
                </c:pt>
                <c:pt idx="937">
                  <c:v>42.009403995174097</c:v>
                </c:pt>
                <c:pt idx="938">
                  <c:v>42.010460060468361</c:v>
                </c:pt>
                <c:pt idx="939">
                  <c:v>42.011513876445264</c:v>
                </c:pt>
                <c:pt idx="940">
                  <c:v>42.012565450283368</c:v>
                </c:pt>
                <c:pt idx="941">
                  <c:v>42.013614789130749</c:v>
                </c:pt>
                <c:pt idx="942">
                  <c:v>42.014661900105104</c:v>
                </c:pt>
                <c:pt idx="943">
                  <c:v>42.015706790293947</c:v>
                </c:pt>
                <c:pt idx="944">
                  <c:v>42.016749466754781</c:v>
                </c:pt>
                <c:pt idx="945">
                  <c:v>42.017789936515214</c:v>
                </c:pt>
                <c:pt idx="946">
                  <c:v>42.018828206573126</c:v>
                </c:pt>
                <c:pt idx="947">
                  <c:v>42.019864283896879</c:v>
                </c:pt>
                <c:pt idx="948">
                  <c:v>42.020898175425408</c:v>
                </c:pt>
                <c:pt idx="949">
                  <c:v>42.021929888068406</c:v>
                </c:pt>
                <c:pt idx="950">
                  <c:v>42.022959428706464</c:v>
                </c:pt>
                <c:pt idx="951">
                  <c:v>42.023986804191246</c:v>
                </c:pt>
                <c:pt idx="952">
                  <c:v>42.025012021345631</c:v>
                </c:pt>
                <c:pt idx="953">
                  <c:v>42.026035086963837</c:v>
                </c:pt>
                <c:pt idx="954">
                  <c:v>42.02705600781163</c:v>
                </c:pt>
                <c:pt idx="955">
                  <c:v>42.02807479062642</c:v>
                </c:pt>
                <c:pt idx="956">
                  <c:v>42.029091442117412</c:v>
                </c:pt>
                <c:pt idx="957">
                  <c:v>42.030105968965792</c:v>
                </c:pt>
                <c:pt idx="958">
                  <c:v>42.031118377824839</c:v>
                </c:pt>
                <c:pt idx="959">
                  <c:v>42.032128675320088</c:v>
                </c:pt>
                <c:pt idx="960">
                  <c:v>42.033136868049468</c:v>
                </c:pt>
                <c:pt idx="961">
                  <c:v>42.034142962583431</c:v>
                </c:pt>
                <c:pt idx="962">
                  <c:v>42.035146965465138</c:v>
                </c:pt>
                <c:pt idx="963">
                  <c:v>42.036148883210544</c:v>
                </c:pt>
                <c:pt idx="964">
                  <c:v>42.037148722308572</c:v>
                </c:pt>
                <c:pt idx="965">
                  <c:v>42.038146489221276</c:v>
                </c:pt>
                <c:pt idx="966">
                  <c:v>42.039142190383913</c:v>
                </c:pt>
                <c:pt idx="967">
                  <c:v>42.040135832205138</c:v>
                </c:pt>
                <c:pt idx="968">
                  <c:v>42.041127421067145</c:v>
                </c:pt>
                <c:pt idx="969">
                  <c:v>42.042116963325739</c:v>
                </c:pt>
                <c:pt idx="970">
                  <c:v>42.043104465310556</c:v>
                </c:pt>
                <c:pt idx="971">
                  <c:v>42.044089933325139</c:v>
                </c:pt>
                <c:pt idx="972">
                  <c:v>42.045073373647099</c:v>
                </c:pt>
                <c:pt idx="973">
                  <c:v>42.046054792528231</c:v>
                </c:pt>
                <c:pt idx="974">
                  <c:v>42.047034196194645</c:v>
                </c:pt>
                <c:pt idx="975">
                  <c:v>42.048011590846947</c:v>
                </c:pt>
                <c:pt idx="976">
                  <c:v>42.048986982660303</c:v>
                </c:pt>
                <c:pt idx="977">
                  <c:v>42.049960377784579</c:v>
                </c:pt>
                <c:pt idx="978">
                  <c:v>42.050931782344541</c:v>
                </c:pt>
                <c:pt idx="979">
                  <c:v>42.051901202439886</c:v>
                </c:pt>
                <c:pt idx="980">
                  <c:v>42.052868644145427</c:v>
                </c:pt>
                <c:pt idx="981">
                  <c:v>42.053834113511222</c:v>
                </c:pt>
                <c:pt idx="982">
                  <c:v>42.054797616562666</c:v>
                </c:pt>
                <c:pt idx="983">
                  <c:v>42.055759159300642</c:v>
                </c:pt>
                <c:pt idx="984">
                  <c:v>42.056718747701638</c:v>
                </c:pt>
                <c:pt idx="985">
                  <c:v>42.057676387717891</c:v>
                </c:pt>
                <c:pt idx="986">
                  <c:v>42.058632085277466</c:v>
                </c:pt>
                <c:pt idx="987">
                  <c:v>42.059585846284399</c:v>
                </c:pt>
                <c:pt idx="988">
                  <c:v>42.060537676618871</c:v>
                </c:pt>
                <c:pt idx="989">
                  <c:v>42.061487582137218</c:v>
                </c:pt>
                <c:pt idx="990">
                  <c:v>42.062435568672164</c:v>
                </c:pt>
                <c:pt idx="991">
                  <c:v>42.063381642032866</c:v>
                </c:pt>
                <c:pt idx="992">
                  <c:v>42.064325808005066</c:v>
                </c:pt>
                <c:pt idx="993">
                  <c:v>42.065268072351181</c:v>
                </c:pt>
                <c:pt idx="994">
                  <c:v>42.06620844081047</c:v>
                </c:pt>
                <c:pt idx="995">
                  <c:v>42.067146919099095</c:v>
                </c:pt>
                <c:pt idx="996">
                  <c:v>42.068083512910292</c:v>
                </c:pt>
                <c:pt idx="997">
                  <c:v>42.069018227914412</c:v>
                </c:pt>
                <c:pt idx="998">
                  <c:v>42.069951069759114</c:v>
                </c:pt>
                <c:pt idx="999">
                  <c:v>42.070882044069435</c:v>
                </c:pt>
                <c:pt idx="1000">
                  <c:v>42.071811156447914</c:v>
                </c:pt>
                <c:pt idx="1001">
                  <c:v>42.072738412474692</c:v>
                </c:pt>
                <c:pt idx="1002">
                  <c:v>42.073663817707647</c:v>
                </c:pt>
                <c:pt idx="1003">
                  <c:v>42.074587377682477</c:v>
                </c:pt>
                <c:pt idx="1004">
                  <c:v>42.075509097912857</c:v>
                </c:pt>
                <c:pt idx="1005">
                  <c:v>42.076428983890466</c:v>
                </c:pt>
                <c:pt idx="1006">
                  <c:v>42.077347041085204</c:v>
                </c:pt>
                <c:pt idx="1007">
                  <c:v>42.078263274945215</c:v>
                </c:pt>
                <c:pt idx="1008">
                  <c:v>42.079177690897005</c:v>
                </c:pt>
                <c:pt idx="1009">
                  <c:v>42.080090294345609</c:v>
                </c:pt>
                <c:pt idx="1010">
                  <c:v>42.081001090674626</c:v>
                </c:pt>
                <c:pt idx="1011">
                  <c:v>42.081910085246378</c:v>
                </c:pt>
                <c:pt idx="1012">
                  <c:v>42.082817283401965</c:v>
                </c:pt>
                <c:pt idx="1013">
                  <c:v>42.083722690461428</c:v>
                </c:pt>
                <c:pt idx="1014">
                  <c:v>42.084626311723788</c:v>
                </c:pt>
                <c:pt idx="1015">
                  <c:v>42.085528152467219</c:v>
                </c:pt>
                <c:pt idx="1016">
                  <c:v>42.086428217949084</c:v>
                </c:pt>
                <c:pt idx="1017">
                  <c:v>42.087326513406083</c:v>
                </c:pt>
                <c:pt idx="1018">
                  <c:v>42.088223044054352</c:v>
                </c:pt>
                <c:pt idx="1019">
                  <c:v>42.08911781508953</c:v>
                </c:pt>
                <c:pt idx="1020">
                  <c:v>42.090010831686882</c:v>
                </c:pt>
                <c:pt idx="1021">
                  <c:v>42.090902099001418</c:v>
                </c:pt>
                <c:pt idx="1022">
                  <c:v>42.091791622167953</c:v>
                </c:pt>
                <c:pt idx="1023">
                  <c:v>42.092679406301244</c:v>
                </c:pt>
                <c:pt idx="1024">
                  <c:v>42.093565456496037</c:v>
                </c:pt>
                <c:pt idx="1025">
                  <c:v>42.094449777827229</c:v>
                </c:pt>
                <c:pt idx="1026">
                  <c:v>42.095332375349912</c:v>
                </c:pt>
                <c:pt idx="1027">
                  <c:v>42.096213254099503</c:v>
                </c:pt>
                <c:pt idx="1028">
                  <c:v>42.097092419091815</c:v>
                </c:pt>
                <c:pt idx="1029">
                  <c:v>42.097969875323166</c:v>
                </c:pt>
                <c:pt idx="1030">
                  <c:v>42.098845627770487</c:v>
                </c:pt>
                <c:pt idx="1031">
                  <c:v>42.09971968139137</c:v>
                </c:pt>
                <c:pt idx="1032">
                  <c:v>42.100592041124223</c:v>
                </c:pt>
                <c:pt idx="1033">
                  <c:v>42.101462711888303</c:v>
                </c:pt>
                <c:pt idx="1034">
                  <c:v>42.102331698583853</c:v>
                </c:pt>
                <c:pt idx="1035">
                  <c:v>42.10319900609219</c:v>
                </c:pt>
                <c:pt idx="1036">
                  <c:v>42.104064639275755</c:v>
                </c:pt>
                <c:pt idx="1037">
                  <c:v>42.104928602978255</c:v>
                </c:pt>
                <c:pt idx="1038">
                  <c:v>42.105790902024729</c:v>
                </c:pt>
                <c:pt idx="1039">
                  <c:v>42.10665154122163</c:v>
                </c:pt>
                <c:pt idx="1040">
                  <c:v>42.10751052535695</c:v>
                </c:pt>
                <c:pt idx="1041">
                  <c:v>42.108367859200243</c:v>
                </c:pt>
                <c:pt idx="1042">
                  <c:v>42.109223547502779</c:v>
                </c:pt>
                <c:pt idx="1043">
                  <c:v>42.110077594997634</c:v>
                </c:pt>
                <c:pt idx="1044">
                  <c:v>42.110930006399684</c:v>
                </c:pt>
                <c:pt idx="1045">
                  <c:v>42.111780786405824</c:v>
                </c:pt>
                <c:pt idx="1046">
                  <c:v>42.112629939694934</c:v>
                </c:pt>
                <c:pt idx="1047">
                  <c:v>42.113477470928061</c:v>
                </c:pt>
                <c:pt idx="1048">
                  <c:v>42.114323384748424</c:v>
                </c:pt>
                <c:pt idx="1049">
                  <c:v>42.115167685781579</c:v>
                </c:pt>
                <c:pt idx="1050">
                  <c:v>42.11601037863543</c:v>
                </c:pt>
                <c:pt idx="1051">
                  <c:v>42.116851467900354</c:v>
                </c:pt>
                <c:pt idx="1052">
                  <c:v>42.117690958149268</c:v>
                </c:pt>
                <c:pt idx="1053">
                  <c:v>42.118528853937732</c:v>
                </c:pt>
                <c:pt idx="1054">
                  <c:v>42.119365159804012</c:v>
                </c:pt>
                <c:pt idx="1055">
                  <c:v>42.120199880269162</c:v>
                </c:pt>
                <c:pt idx="1056">
                  <c:v>42.1210330198371</c:v>
                </c:pt>
                <c:pt idx="1057">
                  <c:v>42.121864582994725</c:v>
                </c:pt>
                <c:pt idx="1058">
                  <c:v>42.122694574211977</c:v>
                </c:pt>
                <c:pt idx="1059">
                  <c:v>42.123522997941862</c:v>
                </c:pt>
                <c:pt idx="1060">
                  <c:v>42.124349858620647</c:v>
                </c:pt>
                <c:pt idx="1061">
                  <c:v>42.125175160667844</c:v>
                </c:pt>
                <c:pt idx="1062">
                  <c:v>42.125998908486302</c:v>
                </c:pt>
                <c:pt idx="1063">
                  <c:v>42.12682110646233</c:v>
                </c:pt>
                <c:pt idx="1064">
                  <c:v>42.127641758965744</c:v>
                </c:pt>
                <c:pt idx="1065">
                  <c:v>42.128460870349933</c:v>
                </c:pt>
                <c:pt idx="1066">
                  <c:v>42.129278444951957</c:v>
                </c:pt>
                <c:pt idx="1067">
                  <c:v>42.130094487092634</c:v>
                </c:pt>
                <c:pt idx="1068">
                  <c:v>42.130909001076574</c:v>
                </c:pt>
                <c:pt idx="1069">
                  <c:v>42.131721991192293</c:v>
                </c:pt>
                <c:pt idx="1070">
                  <c:v>42.132533461712285</c:v>
                </c:pt>
                <c:pt idx="1071">
                  <c:v>42.133343416893055</c:v>
                </c:pt>
                <c:pt idx="1072">
                  <c:v>42.134151860975273</c:v>
                </c:pt>
                <c:pt idx="1073">
                  <c:v>42.134958798183739</c:v>
                </c:pt>
                <c:pt idx="1074">
                  <c:v>42.135764232727588</c:v>
                </c:pt>
                <c:pt idx="1075">
                  <c:v>42.136568168800245</c:v>
                </c:pt>
                <c:pt idx="1076">
                  <c:v>42.137370610579559</c:v>
                </c:pt>
                <c:pt idx="1077">
                  <c:v>42.138171562227875</c:v>
                </c:pt>
                <c:pt idx="1078">
                  <c:v>42.138971027892062</c:v>
                </c:pt>
                <c:pt idx="1079">
                  <c:v>42.139769011703649</c:v>
                </c:pt>
                <c:pt idx="1080">
                  <c:v>42.140565517778853</c:v>
                </c:pt>
                <c:pt idx="1081">
                  <c:v>42.14136055021865</c:v>
                </c:pt>
                <c:pt idx="1082">
                  <c:v>42.142154113108873</c:v>
                </c:pt>
                <c:pt idx="1083">
                  <c:v>42.14294621052025</c:v>
                </c:pt>
                <c:pt idx="1084">
                  <c:v>42.143736846508489</c:v>
                </c:pt>
                <c:pt idx="1085">
                  <c:v>42.144526025114352</c:v>
                </c:pt>
                <c:pt idx="1086">
                  <c:v>42.145313750363727</c:v>
                </c:pt>
                <c:pt idx="1087">
                  <c:v>42.146100026267654</c:v>
                </c:pt>
                <c:pt idx="1088">
                  <c:v>42.146884856822467</c:v>
                </c:pt>
                <c:pt idx="1089">
                  <c:v>42.1476682460098</c:v>
                </c:pt>
                <c:pt idx="1090">
                  <c:v>42.148450197796684</c:v>
                </c:pt>
                <c:pt idx="1091">
                  <c:v>42.149230716135591</c:v>
                </c:pt>
                <c:pt idx="1092">
                  <c:v>42.150009804964533</c:v>
                </c:pt>
                <c:pt idx="1093">
                  <c:v>42.150787468207092</c:v>
                </c:pt>
                <c:pt idx="1094">
                  <c:v>42.151563709772525</c:v>
                </c:pt>
                <c:pt idx="1095">
                  <c:v>42.152338533555799</c:v>
                </c:pt>
                <c:pt idx="1096">
                  <c:v>42.153111943437665</c:v>
                </c:pt>
                <c:pt idx="1097">
                  <c:v>42.153883943284718</c:v>
                </c:pt>
                <c:pt idx="1098">
                  <c:v>42.154654536949479</c:v>
                </c:pt>
                <c:pt idx="1099">
                  <c:v>42.155423728270442</c:v>
                </c:pt>
                <c:pt idx="1100">
                  <c:v>42.156191521072138</c:v>
                </c:pt>
                <c:pt idx="1101">
                  <c:v>42.156957919165222</c:v>
                </c:pt>
                <c:pt idx="1102">
                  <c:v>42.15772292634648</c:v>
                </c:pt>
                <c:pt idx="1103">
                  <c:v>42.158486546398976</c:v>
                </c:pt>
                <c:pt idx="1104">
                  <c:v>42.159248783092039</c:v>
                </c:pt>
                <c:pt idx="1105">
                  <c:v>42.160009640181357</c:v>
                </c:pt>
                <c:pt idx="1106">
                  <c:v>42.160769121409032</c:v>
                </c:pt>
                <c:pt idx="1107">
                  <c:v>42.161527230503651</c:v>
                </c:pt>
                <c:pt idx="1108">
                  <c:v>42.162283971180351</c:v>
                </c:pt>
                <c:pt idx="1109">
                  <c:v>42.163039347140838</c:v>
                </c:pt>
                <c:pt idx="1110">
                  <c:v>42.16379336207352</c:v>
                </c:pt>
                <c:pt idx="1111">
                  <c:v>42.164546019653478</c:v>
                </c:pt>
                <c:pt idx="1112">
                  <c:v>42.165297323542632</c:v>
                </c:pt>
                <c:pt idx="1113">
                  <c:v>42.16604727738968</c:v>
                </c:pt>
                <c:pt idx="1114">
                  <c:v>42.166795884830258</c:v>
                </c:pt>
                <c:pt idx="1115">
                  <c:v>42.16754314948696</c:v>
                </c:pt>
                <c:pt idx="1116">
                  <c:v>42.168289074969366</c:v>
                </c:pt>
                <c:pt idx="1117">
                  <c:v>42.169033664874163</c:v>
                </c:pt>
                <c:pt idx="1118">
                  <c:v>42.169776922785154</c:v>
                </c:pt>
                <c:pt idx="1119">
                  <c:v>42.170518852273332</c:v>
                </c:pt>
                <c:pt idx="1120">
                  <c:v>42.171259456896927</c:v>
                </c:pt>
                <c:pt idx="1121">
                  <c:v>42.171998740201502</c:v>
                </c:pt>
                <c:pt idx="1122">
                  <c:v>42.172736705719956</c:v>
                </c:pt>
                <c:pt idx="1123">
                  <c:v>42.173473356972607</c:v>
                </c:pt>
                <c:pt idx="1124">
                  <c:v>42.17420869746725</c:v>
                </c:pt>
                <c:pt idx="1125">
                  <c:v>42.174942730699215</c:v>
                </c:pt>
                <c:pt idx="1126">
                  <c:v>42.175675460151389</c:v>
                </c:pt>
                <c:pt idx="1127">
                  <c:v>42.176406889294327</c:v>
                </c:pt>
                <c:pt idx="1128">
                  <c:v>42.177137021586262</c:v>
                </c:pt>
                <c:pt idx="1129">
                  <c:v>42.17786586047319</c:v>
                </c:pt>
                <c:pt idx="1130">
                  <c:v>42.178593409388881</c:v>
                </c:pt>
                <c:pt idx="1131">
                  <c:v>42.179319671754975</c:v>
                </c:pt>
                <c:pt idx="1132">
                  <c:v>42.180044650981039</c:v>
                </c:pt>
                <c:pt idx="1133">
                  <c:v>42.180768350464589</c:v>
                </c:pt>
                <c:pt idx="1134">
                  <c:v>42.181490773591136</c:v>
                </c:pt>
                <c:pt idx="1135">
                  <c:v>42.182211923734293</c:v>
                </c:pt>
                <c:pt idx="1136">
                  <c:v>42.182931804255787</c:v>
                </c:pt>
                <c:pt idx="1137">
                  <c:v>42.183650418505493</c:v>
                </c:pt>
                <c:pt idx="1138">
                  <c:v>42.184367769821549</c:v>
                </c:pt>
                <c:pt idx="1139">
                  <c:v>42.185083861530337</c:v>
                </c:pt>
                <c:pt idx="1140">
                  <c:v>42.185798696946591</c:v>
                </c:pt>
                <c:pt idx="1141">
                  <c:v>42.186512279373417</c:v>
                </c:pt>
                <c:pt idx="1142">
                  <c:v>42.187224612102355</c:v>
                </c:pt>
                <c:pt idx="1143">
                  <c:v>42.187935698413398</c:v>
                </c:pt>
                <c:pt idx="1144">
                  <c:v>42.188645541575127</c:v>
                </c:pt>
                <c:pt idx="1145">
                  <c:v>42.189354144844643</c:v>
                </c:pt>
                <c:pt idx="1146">
                  <c:v>42.190061511467725</c:v>
                </c:pt>
                <c:pt idx="1147">
                  <c:v>42.190767644678814</c:v>
                </c:pt>
                <c:pt idx="1148">
                  <c:v>42.191472547701075</c:v>
                </c:pt>
                <c:pt idx="1149">
                  <c:v>42.192176223746472</c:v>
                </c:pt>
                <c:pt idx="1150">
                  <c:v>42.192878676015773</c:v>
                </c:pt>
                <c:pt idx="1151">
                  <c:v>42.193579907698634</c:v>
                </c:pt>
                <c:pt idx="1152">
                  <c:v>42.194279921973646</c:v>
                </c:pt>
                <c:pt idx="1153">
                  <c:v>42.194978722008358</c:v>
                </c:pt>
                <c:pt idx="1154">
                  <c:v>42.195676310959357</c:v>
                </c:pt>
                <c:pt idx="1155">
                  <c:v>42.196372691972265</c:v>
                </c:pt>
                <c:pt idx="1156">
                  <c:v>42.197067868181854</c:v>
                </c:pt>
                <c:pt idx="1157">
                  <c:v>42.197761842712055</c:v>
                </c:pt>
                <c:pt idx="1158">
                  <c:v>42.198454618675981</c:v>
                </c:pt>
                <c:pt idx="1159">
                  <c:v>42.199146199176027</c:v>
                </c:pt>
                <c:pt idx="1160">
                  <c:v>42.199836587303885</c:v>
                </c:pt>
                <c:pt idx="1161">
                  <c:v>42.200525786140595</c:v>
                </c:pt>
                <c:pt idx="1162">
                  <c:v>42.201213798756577</c:v>
                </c:pt>
                <c:pt idx="1163">
                  <c:v>42.20190062821171</c:v>
                </c:pt>
                <c:pt idx="1164">
                  <c:v>42.202586277555355</c:v>
                </c:pt>
                <c:pt idx="1165">
                  <c:v>42.203270749826387</c:v>
                </c:pt>
                <c:pt idx="1166">
                  <c:v>42.203954048053276</c:v>
                </c:pt>
                <c:pt idx="1167">
                  <c:v>42.204636175254102</c:v>
                </c:pt>
                <c:pt idx="1168">
                  <c:v>42.205317134436619</c:v>
                </c:pt>
                <c:pt idx="1169">
                  <c:v>42.205996928598267</c:v>
                </c:pt>
                <c:pt idx="1170">
                  <c:v>42.206675560726268</c:v>
                </c:pt>
                <c:pt idx="1171">
                  <c:v>42.207353033797609</c:v>
                </c:pt>
                <c:pt idx="1172">
                  <c:v>42.208029350779142</c:v>
                </c:pt>
                <c:pt idx="1173">
                  <c:v>42.208704514627584</c:v>
                </c:pt>
                <c:pt idx="1174">
                  <c:v>42.209378528289598</c:v>
                </c:pt>
                <c:pt idx="1175">
                  <c:v>42.2100513947018</c:v>
                </c:pt>
                <c:pt idx="1176">
                  <c:v>42.210723116790831</c:v>
                </c:pt>
                <c:pt idx="1177">
                  <c:v>42.211393697473355</c:v>
                </c:pt>
                <c:pt idx="1178">
                  <c:v>42.212063139656166</c:v>
                </c:pt>
                <c:pt idx="1179">
                  <c:v>42.212731446236205</c:v>
                </c:pt>
                <c:pt idx="1180">
                  <c:v>42.213398620100541</c:v>
                </c:pt>
                <c:pt idx="1181">
                  <c:v>42.214064664126511</c:v>
                </c:pt>
                <c:pt idx="1182">
                  <c:v>42.2147295811817</c:v>
                </c:pt>
                <c:pt idx="1183">
                  <c:v>42.215393374123998</c:v>
                </c:pt>
                <c:pt idx="1184">
                  <c:v>42.216056045801636</c:v>
                </c:pt>
                <c:pt idx="1185">
                  <c:v>42.216717599053247</c:v>
                </c:pt>
                <c:pt idx="1186">
                  <c:v>42.217378036707856</c:v>
                </c:pt>
                <c:pt idx="1187">
                  <c:v>42.218037361584997</c:v>
                </c:pt>
                <c:pt idx="1188">
                  <c:v>42.218695576494682</c:v>
                </c:pt>
                <c:pt idx="1189">
                  <c:v>42.219352684237471</c:v>
                </c:pt>
                <c:pt idx="1190">
                  <c:v>42.220008687604526</c:v>
                </c:pt>
                <c:pt idx="1191">
                  <c:v>42.220663589377622</c:v>
                </c:pt>
                <c:pt idx="1192">
                  <c:v>42.221317392329212</c:v>
                </c:pt>
                <c:pt idx="1193">
                  <c:v>42.221970099222439</c:v>
                </c:pt>
                <c:pt idx="1194">
                  <c:v>42.222621712811183</c:v>
                </c:pt>
                <c:pt idx="1195">
                  <c:v>42.223272235840135</c:v>
                </c:pt>
                <c:pt idx="1196">
                  <c:v>42.223921671044792</c:v>
                </c:pt>
                <c:pt idx="1197">
                  <c:v>42.2245700211515</c:v>
                </c:pt>
                <c:pt idx="1198">
                  <c:v>42.225217288877502</c:v>
                </c:pt>
                <c:pt idx="1199">
                  <c:v>42.225863476931004</c:v>
                </c:pt>
                <c:pt idx="1200">
                  <c:v>42.226508588011143</c:v>
                </c:pt>
                <c:pt idx="1201">
                  <c:v>42.226508588011143</c:v>
                </c:pt>
              </c:numCache>
            </c:numRef>
          </c:val>
          <c:smooth val="0"/>
          <c:extLst>
            <c:ext xmlns:c16="http://schemas.microsoft.com/office/drawing/2014/chart" uri="{C3380CC4-5D6E-409C-BE32-E72D297353CC}">
              <c16:uniqueId val="{00000000-1335-428B-A818-E0F9D20B5DAF}"/>
            </c:ext>
          </c:extLst>
        </c:ser>
        <c:dLbls>
          <c:showLegendKey val="0"/>
          <c:showVal val="0"/>
          <c:showCatName val="0"/>
          <c:showSerName val="0"/>
          <c:showPercent val="0"/>
          <c:showBubbleSize val="0"/>
        </c:dLbls>
        <c:smooth val="0"/>
        <c:axId val="2069501888"/>
        <c:axId val="2069502720"/>
      </c:lineChart>
      <c:catAx>
        <c:axId val="20695018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K"/>
          </a:p>
        </c:txPr>
        <c:crossAx val="2069502720"/>
        <c:crosses val="autoZero"/>
        <c:auto val="1"/>
        <c:lblAlgn val="ctr"/>
        <c:lblOffset val="100"/>
        <c:tickLblSkip val="100"/>
        <c:noMultiLvlLbl val="0"/>
      </c:catAx>
      <c:valAx>
        <c:axId val="20695027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Gain [dBi]</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DK"/>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K"/>
          </a:p>
        </c:txPr>
        <c:crossAx val="206950188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K"/>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DK"/>
    </a:p>
  </c:txPr>
  <c:printSettings>
    <c:headerFooter/>
    <c:pageMargins b="0.78740157499999996" l="0.7" r="0.7" t="0.78740157499999996"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DK"/>
        </a:p>
      </c:txPr>
    </c:title>
    <c:autoTitleDeleted val="0"/>
    <c:plotArea>
      <c:layout>
        <c:manualLayout>
          <c:layoutTarget val="inner"/>
          <c:xMode val="edge"/>
          <c:yMode val="edge"/>
          <c:x val="0.10545214351534621"/>
          <c:y val="7.9030231229770043E-2"/>
          <c:w val="0.87302067369876934"/>
          <c:h val="0.85604331548949253"/>
        </c:manualLayout>
      </c:layout>
      <c:scatterChart>
        <c:scatterStyle val="lineMarker"/>
        <c:varyColors val="0"/>
        <c:ser>
          <c:idx val="0"/>
          <c:order val="0"/>
          <c:tx>
            <c:strRef>
              <c:f>'Q-SSC (PTP) Outdoor Out-of-band'!$B$1</c:f>
              <c:strCache>
                <c:ptCount val="1"/>
                <c:pt idx="0">
                  <c:v> FS_ant (dB)</c:v>
                </c:pt>
              </c:strCache>
            </c:strRef>
          </c:tx>
          <c:spPr>
            <a:ln w="19050" cap="rnd">
              <a:solidFill>
                <a:schemeClr val="accent1"/>
              </a:solidFill>
              <a:round/>
            </a:ln>
            <a:effectLst/>
          </c:spPr>
          <c:marker>
            <c:symbol val="none"/>
          </c:marker>
          <c:xVal>
            <c:numRef>
              <c:f>'Q-SSC (PTP) Outdoor Out-of-band'!$A$2:$A$19</c:f>
              <c:numCache>
                <c:formatCode>General</c:formatCode>
                <c:ptCount val="18"/>
                <c:pt idx="0">
                  <c:v>15</c:v>
                </c:pt>
                <c:pt idx="1">
                  <c:v>50</c:v>
                </c:pt>
                <c:pt idx="2">
                  <c:v>100</c:v>
                </c:pt>
                <c:pt idx="3">
                  <c:v>200</c:v>
                </c:pt>
                <c:pt idx="4">
                  <c:v>300</c:v>
                </c:pt>
                <c:pt idx="5">
                  <c:v>400</c:v>
                </c:pt>
                <c:pt idx="6">
                  <c:v>500</c:v>
                </c:pt>
                <c:pt idx="7">
                  <c:v>600</c:v>
                </c:pt>
                <c:pt idx="8">
                  <c:v>700</c:v>
                </c:pt>
                <c:pt idx="9">
                  <c:v>800</c:v>
                </c:pt>
                <c:pt idx="10">
                  <c:v>900</c:v>
                </c:pt>
                <c:pt idx="11">
                  <c:v>1000</c:v>
                </c:pt>
                <c:pt idx="12">
                  <c:v>1500</c:v>
                </c:pt>
                <c:pt idx="13">
                  <c:v>2000</c:v>
                </c:pt>
                <c:pt idx="14">
                  <c:v>3000</c:v>
                </c:pt>
                <c:pt idx="15">
                  <c:v>4000</c:v>
                </c:pt>
                <c:pt idx="16">
                  <c:v>5000</c:v>
                </c:pt>
                <c:pt idx="17">
                  <c:v>6000</c:v>
                </c:pt>
              </c:numCache>
            </c:numRef>
          </c:xVal>
          <c:yVal>
            <c:numRef>
              <c:f>'Q-SSC (PTP) Outdoor Out-of-band'!$B$2:$B$19</c:f>
              <c:numCache>
                <c:formatCode>0.0</c:formatCode>
                <c:ptCount val="18"/>
                <c:pt idx="0">
                  <c:v>-0.66666666666666674</c:v>
                </c:pt>
                <c:pt idx="1">
                  <c:v>3.6406046128051033</c:v>
                </c:pt>
                <c:pt idx="2">
                  <c:v>11.056928146072615</c:v>
                </c:pt>
                <c:pt idx="3">
                  <c:v>19.838572024377303</c:v>
                </c:pt>
                <c:pt idx="4">
                  <c:v>27.543011778996565</c:v>
                </c:pt>
                <c:pt idx="5">
                  <c:v>31.403038687188083</c:v>
                </c:pt>
                <c:pt idx="6">
                  <c:v>33.72086679106053</c:v>
                </c:pt>
                <c:pt idx="7">
                  <c:v>35.266680605510913</c:v>
                </c:pt>
                <c:pt idx="8">
                  <c:v>36.37107430647346</c:v>
                </c:pt>
                <c:pt idx="9">
                  <c:v>37.199482008787847</c:v>
                </c:pt>
                <c:pt idx="10">
                  <c:v>37.843857229090183</c:v>
                </c:pt>
                <c:pt idx="11">
                  <c:v>38.359389884318723</c:v>
                </c:pt>
                <c:pt idx="12">
                  <c:v>39.906131032509172</c:v>
                </c:pt>
                <c:pt idx="13">
                  <c:v>40.679564437234369</c:v>
                </c:pt>
                <c:pt idx="14">
                  <c:v>41.453026844503796</c:v>
                </c:pt>
                <c:pt idx="15">
                  <c:v>41.839765903437019</c:v>
                </c:pt>
                <c:pt idx="16">
                  <c:v>42.071811156447914</c:v>
                </c:pt>
                <c:pt idx="17">
                  <c:v>42.226508588011143</c:v>
                </c:pt>
              </c:numCache>
            </c:numRef>
          </c:yVal>
          <c:smooth val="0"/>
          <c:extLst>
            <c:ext xmlns:c16="http://schemas.microsoft.com/office/drawing/2014/chart" uri="{C3380CC4-5D6E-409C-BE32-E72D297353CC}">
              <c16:uniqueId val="{00000000-E23A-4AFB-89DA-6BA54F4C837A}"/>
            </c:ext>
          </c:extLst>
        </c:ser>
        <c:dLbls>
          <c:showLegendKey val="0"/>
          <c:showVal val="0"/>
          <c:showCatName val="0"/>
          <c:showSerName val="0"/>
          <c:showPercent val="0"/>
          <c:showBubbleSize val="0"/>
        </c:dLbls>
        <c:axId val="1375295871"/>
        <c:axId val="1375299199"/>
      </c:scatterChart>
      <c:valAx>
        <c:axId val="137529587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K"/>
          </a:p>
        </c:txPr>
        <c:crossAx val="1375299199"/>
        <c:crosses val="autoZero"/>
        <c:crossBetween val="midCat"/>
      </c:valAx>
      <c:valAx>
        <c:axId val="1375299199"/>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K"/>
          </a:p>
        </c:txPr>
        <c:crossAx val="1375295871"/>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DK"/>
    </a:p>
  </c:txPr>
  <c:printSettings>
    <c:headerFooter/>
    <c:pageMargins b="0.78740157499999996" l="0.7" r="0.7" t="0.78740157499999996"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GB"/>
              <a:t>MCL results for Q-SSC outdoor (out-of-band)</a:t>
            </a:r>
            <a:endParaRPr lang="en-AU"/>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DK"/>
        </a:p>
      </c:txPr>
    </c:title>
    <c:autoTitleDeleted val="0"/>
    <c:plotArea>
      <c:layout/>
      <c:scatterChart>
        <c:scatterStyle val="lineMarker"/>
        <c:varyColors val="0"/>
        <c:ser>
          <c:idx val="0"/>
          <c:order val="0"/>
          <c:tx>
            <c:strRef>
              <c:f>'Q-SSC (PTP) Outdoor Out-of-band'!$F$1</c:f>
              <c:strCache>
                <c:ptCount val="1"/>
                <c:pt idx="0">
                  <c:v>Actual range</c:v>
                </c:pt>
              </c:strCache>
            </c:strRef>
          </c:tx>
          <c:spPr>
            <a:ln w="9525" cap="rnd">
              <a:solidFill>
                <a:schemeClr val="accent1"/>
              </a:solidFill>
              <a:round/>
            </a:ln>
            <a:effectLst/>
          </c:spPr>
          <c:marker>
            <c:symbol val="circle"/>
            <c:size val="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a:solidFill>
                  <a:schemeClr val="accent1"/>
                </a:solidFill>
                <a:round/>
              </a:ln>
              <a:effectLst/>
            </c:spPr>
          </c:marker>
          <c:xVal>
            <c:numRef>
              <c:f>'Q-SSC (PTP) Outdoor Out-of-band'!$A$2:$A$19</c:f>
              <c:numCache>
                <c:formatCode>General</c:formatCode>
                <c:ptCount val="18"/>
                <c:pt idx="0">
                  <c:v>15</c:v>
                </c:pt>
                <c:pt idx="1">
                  <c:v>50</c:v>
                </c:pt>
                <c:pt idx="2">
                  <c:v>100</c:v>
                </c:pt>
                <c:pt idx="3">
                  <c:v>200</c:v>
                </c:pt>
                <c:pt idx="4">
                  <c:v>300</c:v>
                </c:pt>
                <c:pt idx="5">
                  <c:v>400</c:v>
                </c:pt>
                <c:pt idx="6">
                  <c:v>500</c:v>
                </c:pt>
                <c:pt idx="7">
                  <c:v>600</c:v>
                </c:pt>
                <c:pt idx="8">
                  <c:v>700</c:v>
                </c:pt>
                <c:pt idx="9">
                  <c:v>800</c:v>
                </c:pt>
                <c:pt idx="10">
                  <c:v>900</c:v>
                </c:pt>
                <c:pt idx="11">
                  <c:v>1000</c:v>
                </c:pt>
                <c:pt idx="12">
                  <c:v>1500</c:v>
                </c:pt>
                <c:pt idx="13">
                  <c:v>2000</c:v>
                </c:pt>
                <c:pt idx="14">
                  <c:v>3000</c:v>
                </c:pt>
                <c:pt idx="15">
                  <c:v>4000</c:v>
                </c:pt>
                <c:pt idx="16">
                  <c:v>5000</c:v>
                </c:pt>
                <c:pt idx="17">
                  <c:v>6000</c:v>
                </c:pt>
              </c:numCache>
            </c:numRef>
          </c:xVal>
          <c:yVal>
            <c:numRef>
              <c:f>'Q-SSC (PTP) Outdoor Out-of-band'!$F$2:$F$19</c:f>
              <c:numCache>
                <c:formatCode>0</c:formatCode>
                <c:ptCount val="18"/>
                <c:pt idx="0">
                  <c:v>15</c:v>
                </c:pt>
                <c:pt idx="1">
                  <c:v>50</c:v>
                </c:pt>
                <c:pt idx="2">
                  <c:v>100</c:v>
                </c:pt>
                <c:pt idx="3">
                  <c:v>200</c:v>
                </c:pt>
                <c:pt idx="4">
                  <c:v>300</c:v>
                </c:pt>
                <c:pt idx="5">
                  <c:v>400</c:v>
                </c:pt>
                <c:pt idx="6">
                  <c:v>500</c:v>
                </c:pt>
                <c:pt idx="7">
                  <c:v>600</c:v>
                </c:pt>
                <c:pt idx="8">
                  <c:v>700</c:v>
                </c:pt>
                <c:pt idx="9">
                  <c:v>800</c:v>
                </c:pt>
                <c:pt idx="10">
                  <c:v>900</c:v>
                </c:pt>
                <c:pt idx="11">
                  <c:v>1000</c:v>
                </c:pt>
                <c:pt idx="12">
                  <c:v>1500</c:v>
                </c:pt>
                <c:pt idx="13">
                  <c:v>2000</c:v>
                </c:pt>
                <c:pt idx="14">
                  <c:v>3000</c:v>
                </c:pt>
                <c:pt idx="15">
                  <c:v>4000</c:v>
                </c:pt>
                <c:pt idx="16">
                  <c:v>5000</c:v>
                </c:pt>
                <c:pt idx="17">
                  <c:v>6000</c:v>
                </c:pt>
              </c:numCache>
            </c:numRef>
          </c:yVal>
          <c:smooth val="0"/>
          <c:extLst>
            <c:ext xmlns:c16="http://schemas.microsoft.com/office/drawing/2014/chart" uri="{C3380CC4-5D6E-409C-BE32-E72D297353CC}">
              <c16:uniqueId val="{00000000-6D8B-484C-9281-3BCFC971CF80}"/>
            </c:ext>
          </c:extLst>
        </c:ser>
        <c:ser>
          <c:idx val="2"/>
          <c:order val="1"/>
          <c:tx>
            <c:strRef>
              <c:f>'Q-SSC (PTP) Outdoor Out-of-band'!$E$1</c:f>
              <c:strCache>
                <c:ptCount val="1"/>
                <c:pt idx="0">
                  <c:v>required oudoor Distance (m)</c:v>
                </c:pt>
              </c:strCache>
            </c:strRef>
          </c:tx>
          <c:spPr>
            <a:ln w="9525" cap="rnd">
              <a:solidFill>
                <a:schemeClr val="accent3"/>
              </a:solidFill>
              <a:round/>
            </a:ln>
            <a:effectLst/>
          </c:spPr>
          <c:marker>
            <c:symbol val="circle"/>
            <c:size val="5"/>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w="9525">
                <a:solidFill>
                  <a:schemeClr val="accent3"/>
                </a:solidFill>
                <a:round/>
              </a:ln>
              <a:effectLst/>
            </c:spPr>
          </c:marker>
          <c:xVal>
            <c:numRef>
              <c:f>'Q-SSC (PTP) Outdoor Out-of-band'!$A$2:$A$19</c:f>
              <c:numCache>
                <c:formatCode>General</c:formatCode>
                <c:ptCount val="18"/>
                <c:pt idx="0">
                  <c:v>15</c:v>
                </c:pt>
                <c:pt idx="1">
                  <c:v>50</c:v>
                </c:pt>
                <c:pt idx="2">
                  <c:v>100</c:v>
                </c:pt>
                <c:pt idx="3">
                  <c:v>200</c:v>
                </c:pt>
                <c:pt idx="4">
                  <c:v>300</c:v>
                </c:pt>
                <c:pt idx="5">
                  <c:v>400</c:v>
                </c:pt>
                <c:pt idx="6">
                  <c:v>500</c:v>
                </c:pt>
                <c:pt idx="7">
                  <c:v>600</c:v>
                </c:pt>
                <c:pt idx="8">
                  <c:v>700</c:v>
                </c:pt>
                <c:pt idx="9">
                  <c:v>800</c:v>
                </c:pt>
                <c:pt idx="10">
                  <c:v>900</c:v>
                </c:pt>
                <c:pt idx="11">
                  <c:v>1000</c:v>
                </c:pt>
                <c:pt idx="12">
                  <c:v>1500</c:v>
                </c:pt>
                <c:pt idx="13">
                  <c:v>2000</c:v>
                </c:pt>
                <c:pt idx="14">
                  <c:v>3000</c:v>
                </c:pt>
                <c:pt idx="15">
                  <c:v>4000</c:v>
                </c:pt>
                <c:pt idx="16">
                  <c:v>5000</c:v>
                </c:pt>
                <c:pt idx="17">
                  <c:v>6000</c:v>
                </c:pt>
              </c:numCache>
            </c:numRef>
          </c:xVal>
          <c:yVal>
            <c:numRef>
              <c:f>'Q-SSC (PTP) Outdoor Out-of-band'!$E$2:$E$19</c:f>
              <c:numCache>
                <c:formatCode>0.0</c:formatCode>
                <c:ptCount val="18"/>
                <c:pt idx="0">
                  <c:v>8.9794839886102071</c:v>
                </c:pt>
                <c:pt idx="1">
                  <c:v>14.743987172465644</c:v>
                </c:pt>
                <c:pt idx="2">
                  <c:v>34.628295988336951</c:v>
                </c:pt>
                <c:pt idx="3">
                  <c:v>95.172902653138948</c:v>
                </c:pt>
                <c:pt idx="4">
                  <c:v>231.06560435255787</c:v>
                </c:pt>
                <c:pt idx="5">
                  <c:v>360.36005795016769</c:v>
                </c:pt>
                <c:pt idx="6">
                  <c:v>470.57413573796191</c:v>
                </c:pt>
                <c:pt idx="7">
                  <c:v>562.23612161788685</c:v>
                </c:pt>
                <c:pt idx="8">
                  <c:v>638.46696170038763</c:v>
                </c:pt>
                <c:pt idx="9">
                  <c:v>702.3584539240245</c:v>
                </c:pt>
                <c:pt idx="10">
                  <c:v>756.44538072754005</c:v>
                </c:pt>
                <c:pt idx="11">
                  <c:v>802.70174656856432</c:v>
                </c:pt>
                <c:pt idx="12">
                  <c:v>959.16045570045867</c:v>
                </c:pt>
                <c:pt idx="13">
                  <c:v>1048.4867235521263</c:v>
                </c:pt>
                <c:pt idx="14">
                  <c:v>1146.1357415511779</c:v>
                </c:pt>
                <c:pt idx="15">
                  <c:v>1198.3205549704508</c:v>
                </c:pt>
                <c:pt idx="16">
                  <c:v>1230.7653800034</c:v>
                </c:pt>
                <c:pt idx="17">
                  <c:v>1252.8819229745311</c:v>
                </c:pt>
              </c:numCache>
            </c:numRef>
          </c:yVal>
          <c:smooth val="0"/>
          <c:extLst>
            <c:ext xmlns:c16="http://schemas.microsoft.com/office/drawing/2014/chart" uri="{C3380CC4-5D6E-409C-BE32-E72D297353CC}">
              <c16:uniqueId val="{00000001-6D8B-484C-9281-3BCFC971CF80}"/>
            </c:ext>
          </c:extLst>
        </c:ser>
        <c:dLbls>
          <c:showLegendKey val="0"/>
          <c:showVal val="0"/>
          <c:showCatName val="0"/>
          <c:showSerName val="0"/>
          <c:showPercent val="0"/>
          <c:showBubbleSize val="0"/>
        </c:dLbls>
        <c:axId val="1375310847"/>
        <c:axId val="1375296287"/>
      </c:scatterChart>
      <c:valAx>
        <c:axId val="1375310847"/>
        <c:scaling>
          <c:orientation val="minMax"/>
          <c:max val="4000"/>
        </c:scaling>
        <c:delete val="0"/>
        <c:axPos val="b"/>
        <c:title>
          <c:tx>
            <c:rich>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AU"/>
                  <a:t>Assumed distance between SSC and PP-FS (m)</a:t>
                </a:r>
              </a:p>
            </c:rich>
          </c:tx>
          <c:overlay val="0"/>
          <c:spPr>
            <a:noFill/>
            <a:ln>
              <a:noFill/>
            </a:ln>
            <a:effectLst/>
          </c:spPr>
          <c:txPr>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DK"/>
            </a:p>
          </c:txPr>
        </c:title>
        <c:numFmt formatCode="General"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DK"/>
          </a:p>
        </c:txPr>
        <c:crossAx val="1375296287"/>
        <c:crosses val="autoZero"/>
        <c:crossBetween val="midCat"/>
        <c:majorUnit val="1000"/>
        <c:minorUnit val="500"/>
      </c:valAx>
      <c:valAx>
        <c:axId val="1375296287"/>
        <c:scaling>
          <c:orientation val="minMax"/>
          <c:max val="4000"/>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AU"/>
                  <a:t>Required minimum separation distance (m)</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DK"/>
            </a:p>
          </c:txPr>
        </c:title>
        <c:numFmt formatCode="0" sourceLinked="0"/>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DK"/>
          </a:p>
        </c:txPr>
        <c:crossAx val="1375310847"/>
        <c:crosses val="autoZero"/>
        <c:crossBetween val="midCat"/>
        <c:majorUnit val="1000"/>
        <c:minorUnit val="500"/>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DK"/>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DK"/>
    </a:p>
  </c:txPr>
  <c:printSettings>
    <c:headerFooter/>
    <c:pageMargins b="0.78740157499999996" l="0.7" r="0.7" t="0.78740157499999996"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DK"/>
        </a:p>
      </c:txPr>
    </c:title>
    <c:autoTitleDeleted val="0"/>
    <c:plotArea>
      <c:layout>
        <c:manualLayout>
          <c:layoutTarget val="inner"/>
          <c:xMode val="edge"/>
          <c:yMode val="edge"/>
          <c:x val="0.10545214351534621"/>
          <c:y val="7.9030231229770043E-2"/>
          <c:w val="0.87302067369876934"/>
          <c:h val="0.85604331548949253"/>
        </c:manualLayout>
      </c:layout>
      <c:scatterChart>
        <c:scatterStyle val="lineMarker"/>
        <c:varyColors val="0"/>
        <c:ser>
          <c:idx val="0"/>
          <c:order val="0"/>
          <c:tx>
            <c:strRef>
              <c:f>'Q-SSC (PTP) Outdoor In-band'!$B$1</c:f>
              <c:strCache>
                <c:ptCount val="1"/>
                <c:pt idx="0">
                  <c:v> FS_ant (dB)</c:v>
                </c:pt>
              </c:strCache>
            </c:strRef>
          </c:tx>
          <c:spPr>
            <a:ln w="19050" cap="rnd">
              <a:solidFill>
                <a:schemeClr val="accent1"/>
              </a:solidFill>
              <a:round/>
            </a:ln>
            <a:effectLst/>
          </c:spPr>
          <c:marker>
            <c:symbol val="none"/>
          </c:marker>
          <c:xVal>
            <c:numRef>
              <c:f>'Q-SSC (PTP) Outdoor In-band'!$A$2:$A$19</c:f>
              <c:numCache>
                <c:formatCode>General</c:formatCode>
                <c:ptCount val="18"/>
                <c:pt idx="0">
                  <c:v>15</c:v>
                </c:pt>
                <c:pt idx="1">
                  <c:v>50</c:v>
                </c:pt>
                <c:pt idx="2">
                  <c:v>100</c:v>
                </c:pt>
                <c:pt idx="3">
                  <c:v>200</c:v>
                </c:pt>
                <c:pt idx="4">
                  <c:v>300</c:v>
                </c:pt>
                <c:pt idx="5">
                  <c:v>400</c:v>
                </c:pt>
                <c:pt idx="6">
                  <c:v>500</c:v>
                </c:pt>
                <c:pt idx="7">
                  <c:v>600</c:v>
                </c:pt>
                <c:pt idx="8">
                  <c:v>700</c:v>
                </c:pt>
                <c:pt idx="9">
                  <c:v>800</c:v>
                </c:pt>
                <c:pt idx="10">
                  <c:v>900</c:v>
                </c:pt>
                <c:pt idx="11">
                  <c:v>1000</c:v>
                </c:pt>
                <c:pt idx="12">
                  <c:v>1500</c:v>
                </c:pt>
                <c:pt idx="13">
                  <c:v>2000</c:v>
                </c:pt>
                <c:pt idx="14">
                  <c:v>3000</c:v>
                </c:pt>
                <c:pt idx="15">
                  <c:v>4000</c:v>
                </c:pt>
                <c:pt idx="16">
                  <c:v>5000</c:v>
                </c:pt>
                <c:pt idx="17">
                  <c:v>6000</c:v>
                </c:pt>
              </c:numCache>
            </c:numRef>
          </c:xVal>
          <c:yVal>
            <c:numRef>
              <c:f>'Q-SSC (PTP) Outdoor In-band'!$B$2:$B$19</c:f>
              <c:numCache>
                <c:formatCode>0.0</c:formatCode>
                <c:ptCount val="18"/>
                <c:pt idx="0">
                  <c:v>-0.66666666666666674</c:v>
                </c:pt>
                <c:pt idx="1">
                  <c:v>3.6406046128051033</c:v>
                </c:pt>
                <c:pt idx="2">
                  <c:v>11.056928146072615</c:v>
                </c:pt>
                <c:pt idx="3">
                  <c:v>19.838572024377303</c:v>
                </c:pt>
                <c:pt idx="4">
                  <c:v>27.543011778996565</c:v>
                </c:pt>
                <c:pt idx="5">
                  <c:v>31.403038687188083</c:v>
                </c:pt>
                <c:pt idx="6">
                  <c:v>33.72086679106053</c:v>
                </c:pt>
                <c:pt idx="7">
                  <c:v>35.266680605510913</c:v>
                </c:pt>
                <c:pt idx="8">
                  <c:v>36.37107430647346</c:v>
                </c:pt>
                <c:pt idx="9">
                  <c:v>37.199482008787847</c:v>
                </c:pt>
                <c:pt idx="10">
                  <c:v>37.843857229090183</c:v>
                </c:pt>
                <c:pt idx="11">
                  <c:v>38.359389884318723</c:v>
                </c:pt>
                <c:pt idx="12">
                  <c:v>39.906131032509172</c:v>
                </c:pt>
                <c:pt idx="13">
                  <c:v>40.679564437234369</c:v>
                </c:pt>
                <c:pt idx="14">
                  <c:v>41.453026844503796</c:v>
                </c:pt>
                <c:pt idx="15">
                  <c:v>41.839765903437019</c:v>
                </c:pt>
                <c:pt idx="16">
                  <c:v>42.071811156447914</c:v>
                </c:pt>
                <c:pt idx="17">
                  <c:v>42.226508588011143</c:v>
                </c:pt>
              </c:numCache>
            </c:numRef>
          </c:yVal>
          <c:smooth val="0"/>
          <c:extLst>
            <c:ext xmlns:c16="http://schemas.microsoft.com/office/drawing/2014/chart" uri="{C3380CC4-5D6E-409C-BE32-E72D297353CC}">
              <c16:uniqueId val="{00000000-56C6-0B48-8FF2-679BAB3B18B4}"/>
            </c:ext>
          </c:extLst>
        </c:ser>
        <c:dLbls>
          <c:showLegendKey val="0"/>
          <c:showVal val="0"/>
          <c:showCatName val="0"/>
          <c:showSerName val="0"/>
          <c:showPercent val="0"/>
          <c:showBubbleSize val="0"/>
        </c:dLbls>
        <c:axId val="1375295871"/>
        <c:axId val="1375299199"/>
      </c:scatterChart>
      <c:valAx>
        <c:axId val="137529587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K"/>
          </a:p>
        </c:txPr>
        <c:crossAx val="1375299199"/>
        <c:crosses val="autoZero"/>
        <c:crossBetween val="midCat"/>
      </c:valAx>
      <c:valAx>
        <c:axId val="1375299199"/>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K"/>
          </a:p>
        </c:txPr>
        <c:crossAx val="1375295871"/>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DK"/>
    </a:p>
  </c:txPr>
  <c:printSettings>
    <c:headerFooter/>
    <c:pageMargins b="0.78740157499999996" l="0.7" r="0.7" t="0.78740157499999996"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GB"/>
              <a:t>MCL results for Q-SSC outdoor (in-band)</a:t>
            </a:r>
            <a:endParaRPr lang="en-AU"/>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DK"/>
        </a:p>
      </c:txPr>
    </c:title>
    <c:autoTitleDeleted val="0"/>
    <c:plotArea>
      <c:layout/>
      <c:scatterChart>
        <c:scatterStyle val="lineMarker"/>
        <c:varyColors val="0"/>
        <c:ser>
          <c:idx val="0"/>
          <c:order val="0"/>
          <c:tx>
            <c:strRef>
              <c:f>'Q-SSC (PTP) Outdoor In-band'!$F$1</c:f>
              <c:strCache>
                <c:ptCount val="1"/>
                <c:pt idx="0">
                  <c:v>Actual range</c:v>
                </c:pt>
              </c:strCache>
            </c:strRef>
          </c:tx>
          <c:spPr>
            <a:ln w="9525" cap="rnd">
              <a:solidFill>
                <a:schemeClr val="accent1"/>
              </a:solidFill>
              <a:round/>
            </a:ln>
            <a:effectLst/>
          </c:spPr>
          <c:marker>
            <c:symbol val="circle"/>
            <c:size val="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a:solidFill>
                  <a:schemeClr val="accent1"/>
                </a:solidFill>
                <a:round/>
              </a:ln>
              <a:effectLst/>
            </c:spPr>
          </c:marker>
          <c:xVal>
            <c:numRef>
              <c:f>'Q-SSC (PTP) Outdoor In-band'!$A$2:$A$19</c:f>
              <c:numCache>
                <c:formatCode>General</c:formatCode>
                <c:ptCount val="18"/>
                <c:pt idx="0">
                  <c:v>15</c:v>
                </c:pt>
                <c:pt idx="1">
                  <c:v>50</c:v>
                </c:pt>
                <c:pt idx="2">
                  <c:v>100</c:v>
                </c:pt>
                <c:pt idx="3">
                  <c:v>200</c:v>
                </c:pt>
                <c:pt idx="4">
                  <c:v>300</c:v>
                </c:pt>
                <c:pt idx="5">
                  <c:v>400</c:v>
                </c:pt>
                <c:pt idx="6">
                  <c:v>500</c:v>
                </c:pt>
                <c:pt idx="7">
                  <c:v>600</c:v>
                </c:pt>
                <c:pt idx="8">
                  <c:v>700</c:v>
                </c:pt>
                <c:pt idx="9">
                  <c:v>800</c:v>
                </c:pt>
                <c:pt idx="10">
                  <c:v>900</c:v>
                </c:pt>
                <c:pt idx="11">
                  <c:v>1000</c:v>
                </c:pt>
                <c:pt idx="12">
                  <c:v>1500</c:v>
                </c:pt>
                <c:pt idx="13">
                  <c:v>2000</c:v>
                </c:pt>
                <c:pt idx="14">
                  <c:v>3000</c:v>
                </c:pt>
                <c:pt idx="15">
                  <c:v>4000</c:v>
                </c:pt>
                <c:pt idx="16">
                  <c:v>5000</c:v>
                </c:pt>
                <c:pt idx="17">
                  <c:v>6000</c:v>
                </c:pt>
              </c:numCache>
            </c:numRef>
          </c:xVal>
          <c:yVal>
            <c:numRef>
              <c:f>'Q-SSC (PTP) Outdoor In-band'!$F$2:$F$19</c:f>
              <c:numCache>
                <c:formatCode>0</c:formatCode>
                <c:ptCount val="18"/>
                <c:pt idx="0">
                  <c:v>15</c:v>
                </c:pt>
                <c:pt idx="1">
                  <c:v>50</c:v>
                </c:pt>
                <c:pt idx="2">
                  <c:v>100</c:v>
                </c:pt>
                <c:pt idx="3">
                  <c:v>200</c:v>
                </c:pt>
                <c:pt idx="4">
                  <c:v>300</c:v>
                </c:pt>
                <c:pt idx="5">
                  <c:v>400</c:v>
                </c:pt>
                <c:pt idx="6">
                  <c:v>500</c:v>
                </c:pt>
                <c:pt idx="7">
                  <c:v>600</c:v>
                </c:pt>
                <c:pt idx="8">
                  <c:v>700</c:v>
                </c:pt>
                <c:pt idx="9">
                  <c:v>800</c:v>
                </c:pt>
                <c:pt idx="10">
                  <c:v>900</c:v>
                </c:pt>
                <c:pt idx="11">
                  <c:v>1000</c:v>
                </c:pt>
                <c:pt idx="12">
                  <c:v>1500</c:v>
                </c:pt>
                <c:pt idx="13">
                  <c:v>2000</c:v>
                </c:pt>
                <c:pt idx="14">
                  <c:v>3000</c:v>
                </c:pt>
                <c:pt idx="15">
                  <c:v>4000</c:v>
                </c:pt>
                <c:pt idx="16">
                  <c:v>5000</c:v>
                </c:pt>
                <c:pt idx="17">
                  <c:v>6000</c:v>
                </c:pt>
              </c:numCache>
            </c:numRef>
          </c:yVal>
          <c:smooth val="0"/>
          <c:extLst>
            <c:ext xmlns:c16="http://schemas.microsoft.com/office/drawing/2014/chart" uri="{C3380CC4-5D6E-409C-BE32-E72D297353CC}">
              <c16:uniqueId val="{00000000-585A-A84C-A293-7C86472C9FB8}"/>
            </c:ext>
          </c:extLst>
        </c:ser>
        <c:ser>
          <c:idx val="2"/>
          <c:order val="1"/>
          <c:tx>
            <c:strRef>
              <c:f>'Q-SSC (PTP) Outdoor In-band'!$E$1</c:f>
              <c:strCache>
                <c:ptCount val="1"/>
                <c:pt idx="0">
                  <c:v>required oudoor Distance (m)</c:v>
                </c:pt>
              </c:strCache>
            </c:strRef>
          </c:tx>
          <c:spPr>
            <a:ln w="9525" cap="rnd">
              <a:solidFill>
                <a:schemeClr val="accent3"/>
              </a:solidFill>
              <a:round/>
            </a:ln>
            <a:effectLst/>
          </c:spPr>
          <c:marker>
            <c:symbol val="circle"/>
            <c:size val="5"/>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w="9525">
                <a:solidFill>
                  <a:schemeClr val="accent3"/>
                </a:solidFill>
                <a:round/>
              </a:ln>
              <a:effectLst/>
            </c:spPr>
          </c:marker>
          <c:xVal>
            <c:numRef>
              <c:f>'Q-SSC (PTP) Outdoor In-band'!$A$2:$A$19</c:f>
              <c:numCache>
                <c:formatCode>General</c:formatCode>
                <c:ptCount val="18"/>
                <c:pt idx="0">
                  <c:v>15</c:v>
                </c:pt>
                <c:pt idx="1">
                  <c:v>50</c:v>
                </c:pt>
                <c:pt idx="2">
                  <c:v>100</c:v>
                </c:pt>
                <c:pt idx="3">
                  <c:v>200</c:v>
                </c:pt>
                <c:pt idx="4">
                  <c:v>300</c:v>
                </c:pt>
                <c:pt idx="5">
                  <c:v>400</c:v>
                </c:pt>
                <c:pt idx="6">
                  <c:v>500</c:v>
                </c:pt>
                <c:pt idx="7">
                  <c:v>600</c:v>
                </c:pt>
                <c:pt idx="8">
                  <c:v>700</c:v>
                </c:pt>
                <c:pt idx="9">
                  <c:v>800</c:v>
                </c:pt>
                <c:pt idx="10">
                  <c:v>900</c:v>
                </c:pt>
                <c:pt idx="11">
                  <c:v>1000</c:v>
                </c:pt>
                <c:pt idx="12">
                  <c:v>1500</c:v>
                </c:pt>
                <c:pt idx="13">
                  <c:v>2000</c:v>
                </c:pt>
                <c:pt idx="14">
                  <c:v>3000</c:v>
                </c:pt>
                <c:pt idx="15">
                  <c:v>4000</c:v>
                </c:pt>
                <c:pt idx="16">
                  <c:v>5000</c:v>
                </c:pt>
                <c:pt idx="17">
                  <c:v>6000</c:v>
                </c:pt>
              </c:numCache>
            </c:numRef>
          </c:xVal>
          <c:yVal>
            <c:numRef>
              <c:f>'Q-SSC (PTP) Outdoor In-band'!$E$2:$E$19</c:f>
              <c:numCache>
                <c:formatCode>0.0</c:formatCode>
                <c:ptCount val="18"/>
                <c:pt idx="0">
                  <c:v>133.64870789559583</c:v>
                </c:pt>
                <c:pt idx="1">
                  <c:v>219.44633314439028</c:v>
                </c:pt>
                <c:pt idx="2">
                  <c:v>515.4001077720925</c:v>
                </c:pt>
                <c:pt idx="3">
                  <c:v>1416.5330081772347</c:v>
                </c:pt>
                <c:pt idx="4">
                  <c:v>3439.1307451525354</c:v>
                </c:pt>
                <c:pt idx="5">
                  <c:v>5363.5215768869675</c:v>
                </c:pt>
                <c:pt idx="6">
                  <c:v>7003.9241999026353</c:v>
                </c:pt>
                <c:pt idx="7">
                  <c:v>8368.2014781443904</c:v>
                </c:pt>
                <c:pt idx="8">
                  <c:v>9502.8049020989074</c:v>
                </c:pt>
                <c:pt idx="9">
                  <c:v>10453.752127133408</c:v>
                </c:pt>
                <c:pt idx="10">
                  <c:v>11258.770309748634</c:v>
                </c:pt>
                <c:pt idx="11">
                  <c:v>11947.240107616795</c:v>
                </c:pt>
                <c:pt idx="12">
                  <c:v>14275.937874772902</c:v>
                </c:pt>
                <c:pt idx="13">
                  <c:v>15605.450828374034</c:v>
                </c:pt>
                <c:pt idx="14">
                  <c:v>17058.837804663635</c:v>
                </c:pt>
                <c:pt idx="15">
                  <c:v>17835.54534087675</c:v>
                </c:pt>
                <c:pt idx="16">
                  <c:v>18318.447136687344</c:v>
                </c:pt>
                <c:pt idx="17">
                  <c:v>18647.625004252826</c:v>
                </c:pt>
              </c:numCache>
            </c:numRef>
          </c:yVal>
          <c:smooth val="0"/>
          <c:extLst>
            <c:ext xmlns:c16="http://schemas.microsoft.com/office/drawing/2014/chart" uri="{C3380CC4-5D6E-409C-BE32-E72D297353CC}">
              <c16:uniqueId val="{00000001-585A-A84C-A293-7C86472C9FB8}"/>
            </c:ext>
          </c:extLst>
        </c:ser>
        <c:dLbls>
          <c:showLegendKey val="0"/>
          <c:showVal val="0"/>
          <c:showCatName val="0"/>
          <c:showSerName val="0"/>
          <c:showPercent val="0"/>
          <c:showBubbleSize val="0"/>
        </c:dLbls>
        <c:axId val="1375310847"/>
        <c:axId val="1375296287"/>
      </c:scatterChart>
      <c:valAx>
        <c:axId val="1375310847"/>
        <c:scaling>
          <c:orientation val="minMax"/>
          <c:max val="4000"/>
        </c:scaling>
        <c:delete val="0"/>
        <c:axPos val="b"/>
        <c:title>
          <c:tx>
            <c:rich>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AU"/>
                  <a:t>Assumed distance between SSC and PP-FS (m)</a:t>
                </a:r>
              </a:p>
            </c:rich>
          </c:tx>
          <c:overlay val="0"/>
          <c:spPr>
            <a:noFill/>
            <a:ln>
              <a:noFill/>
            </a:ln>
            <a:effectLst/>
          </c:spPr>
          <c:txPr>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DK"/>
            </a:p>
          </c:txPr>
        </c:title>
        <c:numFmt formatCode="General"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DK"/>
          </a:p>
        </c:txPr>
        <c:crossAx val="1375296287"/>
        <c:crosses val="autoZero"/>
        <c:crossBetween val="midCat"/>
        <c:majorUnit val="1000"/>
        <c:minorUnit val="500"/>
      </c:valAx>
      <c:valAx>
        <c:axId val="1375296287"/>
        <c:scaling>
          <c:orientation val="minMax"/>
          <c:max val="4000"/>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AU"/>
                  <a:t>Required minimum separation distance (m)</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DK"/>
            </a:p>
          </c:txPr>
        </c:title>
        <c:numFmt formatCode="0" sourceLinked="0"/>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DK"/>
          </a:p>
        </c:txPr>
        <c:crossAx val="1375310847"/>
        <c:crosses val="autoZero"/>
        <c:crossBetween val="midCat"/>
        <c:majorUnit val="1000"/>
        <c:minorUnit val="500"/>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DK"/>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DK"/>
    </a:p>
  </c:txPr>
  <c:printSettings>
    <c:headerFooter/>
    <c:pageMargins b="0.78740157499999996" l="0.7" r="0.7" t="0.78740157499999996"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DK"/>
        </a:p>
      </c:txPr>
    </c:title>
    <c:autoTitleDeleted val="0"/>
    <c:plotArea>
      <c:layout>
        <c:manualLayout>
          <c:layoutTarget val="inner"/>
          <c:xMode val="edge"/>
          <c:yMode val="edge"/>
          <c:x val="0.10545214351534621"/>
          <c:y val="7.9030231229770043E-2"/>
          <c:w val="0.87302067369876934"/>
          <c:h val="0.85604331548949253"/>
        </c:manualLayout>
      </c:layout>
      <c:scatterChart>
        <c:scatterStyle val="lineMarker"/>
        <c:varyColors val="0"/>
        <c:ser>
          <c:idx val="0"/>
          <c:order val="0"/>
          <c:tx>
            <c:strRef>
              <c:f>'Q-SSC (PTP) Indoor Out-of-band'!$B$1</c:f>
              <c:strCache>
                <c:ptCount val="1"/>
                <c:pt idx="0">
                  <c:v> FS_ant (dB)</c:v>
                </c:pt>
              </c:strCache>
            </c:strRef>
          </c:tx>
          <c:spPr>
            <a:ln w="19050" cap="rnd">
              <a:solidFill>
                <a:schemeClr val="accent1"/>
              </a:solidFill>
              <a:round/>
            </a:ln>
            <a:effectLst/>
          </c:spPr>
          <c:marker>
            <c:symbol val="none"/>
          </c:marker>
          <c:xVal>
            <c:numRef>
              <c:f>'Q-SSC (PTP) Indoor Out-of-band'!$A$2:$A$19</c:f>
              <c:numCache>
                <c:formatCode>General</c:formatCode>
                <c:ptCount val="18"/>
                <c:pt idx="0">
                  <c:v>15</c:v>
                </c:pt>
                <c:pt idx="1">
                  <c:v>50</c:v>
                </c:pt>
                <c:pt idx="2">
                  <c:v>100</c:v>
                </c:pt>
                <c:pt idx="3">
                  <c:v>200</c:v>
                </c:pt>
                <c:pt idx="4">
                  <c:v>300</c:v>
                </c:pt>
                <c:pt idx="5">
                  <c:v>400</c:v>
                </c:pt>
                <c:pt idx="6">
                  <c:v>500</c:v>
                </c:pt>
                <c:pt idx="7">
                  <c:v>600</c:v>
                </c:pt>
                <c:pt idx="8">
                  <c:v>700</c:v>
                </c:pt>
                <c:pt idx="9">
                  <c:v>800</c:v>
                </c:pt>
                <c:pt idx="10">
                  <c:v>900</c:v>
                </c:pt>
                <c:pt idx="11">
                  <c:v>1000</c:v>
                </c:pt>
                <c:pt idx="12">
                  <c:v>1500</c:v>
                </c:pt>
                <c:pt idx="13">
                  <c:v>2000</c:v>
                </c:pt>
                <c:pt idx="14">
                  <c:v>3000</c:v>
                </c:pt>
                <c:pt idx="15">
                  <c:v>4000</c:v>
                </c:pt>
                <c:pt idx="16">
                  <c:v>5000</c:v>
                </c:pt>
                <c:pt idx="17">
                  <c:v>6000</c:v>
                </c:pt>
              </c:numCache>
            </c:numRef>
          </c:xVal>
          <c:yVal>
            <c:numRef>
              <c:f>'Q-SSC (PTP) Indoor Out-of-band'!$B$2:$B$19</c:f>
              <c:numCache>
                <c:formatCode>0.0</c:formatCode>
                <c:ptCount val="18"/>
                <c:pt idx="0">
                  <c:v>-0.66666666666666674</c:v>
                </c:pt>
                <c:pt idx="1">
                  <c:v>3.6406046128051033</c:v>
                </c:pt>
                <c:pt idx="2">
                  <c:v>11.056928146072615</c:v>
                </c:pt>
                <c:pt idx="3">
                  <c:v>19.838572024377303</c:v>
                </c:pt>
                <c:pt idx="4">
                  <c:v>27.543011778996565</c:v>
                </c:pt>
                <c:pt idx="5">
                  <c:v>31.403038687188083</c:v>
                </c:pt>
                <c:pt idx="6">
                  <c:v>33.72086679106053</c:v>
                </c:pt>
                <c:pt idx="7">
                  <c:v>35.266680605510913</c:v>
                </c:pt>
                <c:pt idx="8">
                  <c:v>36.37107430647346</c:v>
                </c:pt>
                <c:pt idx="9">
                  <c:v>37.199482008787847</c:v>
                </c:pt>
                <c:pt idx="10">
                  <c:v>37.843857229090183</c:v>
                </c:pt>
                <c:pt idx="11">
                  <c:v>38.359389884318723</c:v>
                </c:pt>
                <c:pt idx="12">
                  <c:v>39.906131032509172</c:v>
                </c:pt>
                <c:pt idx="13">
                  <c:v>40.679564437234369</c:v>
                </c:pt>
                <c:pt idx="14">
                  <c:v>41.453026844503796</c:v>
                </c:pt>
                <c:pt idx="15">
                  <c:v>41.839765903437019</c:v>
                </c:pt>
                <c:pt idx="16">
                  <c:v>42.071811156447914</c:v>
                </c:pt>
                <c:pt idx="17">
                  <c:v>42.226508588011143</c:v>
                </c:pt>
              </c:numCache>
            </c:numRef>
          </c:yVal>
          <c:smooth val="0"/>
          <c:extLst>
            <c:ext xmlns:c16="http://schemas.microsoft.com/office/drawing/2014/chart" uri="{C3380CC4-5D6E-409C-BE32-E72D297353CC}">
              <c16:uniqueId val="{00000000-4835-45BB-990C-172E8F30287A}"/>
            </c:ext>
          </c:extLst>
        </c:ser>
        <c:dLbls>
          <c:showLegendKey val="0"/>
          <c:showVal val="0"/>
          <c:showCatName val="0"/>
          <c:showSerName val="0"/>
          <c:showPercent val="0"/>
          <c:showBubbleSize val="0"/>
        </c:dLbls>
        <c:axId val="1375295871"/>
        <c:axId val="1375299199"/>
      </c:scatterChart>
      <c:valAx>
        <c:axId val="137529587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K"/>
          </a:p>
        </c:txPr>
        <c:crossAx val="1375299199"/>
        <c:crosses val="autoZero"/>
        <c:crossBetween val="midCat"/>
      </c:valAx>
      <c:valAx>
        <c:axId val="1375299199"/>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K"/>
          </a:p>
        </c:txPr>
        <c:crossAx val="1375295871"/>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DK"/>
    </a:p>
  </c:txPr>
  <c:printSettings>
    <c:headerFooter/>
    <c:pageMargins b="0.78740157499999996" l="0.7" r="0.7" t="0.78740157499999996"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GB"/>
              <a:t>MCL results for Q-SSC  trad/therm. eff. buildings</a:t>
            </a:r>
            <a:endParaRPr lang="en-AU"/>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DK"/>
        </a:p>
      </c:txPr>
    </c:title>
    <c:autoTitleDeleted val="0"/>
    <c:plotArea>
      <c:layout/>
      <c:scatterChart>
        <c:scatterStyle val="lineMarker"/>
        <c:varyColors val="0"/>
        <c:ser>
          <c:idx val="4"/>
          <c:order val="0"/>
          <c:tx>
            <c:strRef>
              <c:f>'Q-SSC (PTP) Indoor Out-of-band'!$G$1</c:f>
              <c:strCache>
                <c:ptCount val="1"/>
                <c:pt idx="0">
                  <c:v>Actual range</c:v>
                </c:pt>
              </c:strCache>
            </c:strRef>
          </c:tx>
          <c:spPr>
            <a:ln w="9525" cap="rnd">
              <a:solidFill>
                <a:schemeClr val="accent5"/>
              </a:solidFill>
              <a:round/>
            </a:ln>
            <a:effectLst/>
          </c:spPr>
          <c:marker>
            <c:symbol val="circle"/>
            <c:size val="5"/>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w="9525">
                <a:solidFill>
                  <a:schemeClr val="accent5"/>
                </a:solidFill>
                <a:round/>
              </a:ln>
              <a:effectLst/>
            </c:spPr>
          </c:marker>
          <c:xVal>
            <c:numRef>
              <c:f>'Q-SSC (PTP) Indoor Out-of-band'!$A$2:$A$19</c:f>
              <c:numCache>
                <c:formatCode>General</c:formatCode>
                <c:ptCount val="18"/>
                <c:pt idx="0">
                  <c:v>15</c:v>
                </c:pt>
                <c:pt idx="1">
                  <c:v>50</c:v>
                </c:pt>
                <c:pt idx="2">
                  <c:v>100</c:v>
                </c:pt>
                <c:pt idx="3">
                  <c:v>200</c:v>
                </c:pt>
                <c:pt idx="4">
                  <c:v>300</c:v>
                </c:pt>
                <c:pt idx="5">
                  <c:v>400</c:v>
                </c:pt>
                <c:pt idx="6">
                  <c:v>500</c:v>
                </c:pt>
                <c:pt idx="7">
                  <c:v>600</c:v>
                </c:pt>
                <c:pt idx="8">
                  <c:v>700</c:v>
                </c:pt>
                <c:pt idx="9">
                  <c:v>800</c:v>
                </c:pt>
                <c:pt idx="10">
                  <c:v>900</c:v>
                </c:pt>
                <c:pt idx="11">
                  <c:v>1000</c:v>
                </c:pt>
                <c:pt idx="12">
                  <c:v>1500</c:v>
                </c:pt>
                <c:pt idx="13">
                  <c:v>2000</c:v>
                </c:pt>
                <c:pt idx="14">
                  <c:v>3000</c:v>
                </c:pt>
                <c:pt idx="15">
                  <c:v>4000</c:v>
                </c:pt>
                <c:pt idx="16">
                  <c:v>5000</c:v>
                </c:pt>
                <c:pt idx="17">
                  <c:v>6000</c:v>
                </c:pt>
              </c:numCache>
            </c:numRef>
          </c:xVal>
          <c:yVal>
            <c:numRef>
              <c:f>'Q-SSC (PTP) Indoor Out-of-band'!$G$2:$G$19</c:f>
              <c:numCache>
                <c:formatCode>0.0</c:formatCode>
                <c:ptCount val="18"/>
                <c:pt idx="0">
                  <c:v>15</c:v>
                </c:pt>
                <c:pt idx="1">
                  <c:v>50</c:v>
                </c:pt>
                <c:pt idx="2">
                  <c:v>100</c:v>
                </c:pt>
                <c:pt idx="3">
                  <c:v>200</c:v>
                </c:pt>
                <c:pt idx="4">
                  <c:v>300</c:v>
                </c:pt>
                <c:pt idx="5">
                  <c:v>400</c:v>
                </c:pt>
                <c:pt idx="6">
                  <c:v>500</c:v>
                </c:pt>
                <c:pt idx="7">
                  <c:v>600</c:v>
                </c:pt>
                <c:pt idx="8">
                  <c:v>700</c:v>
                </c:pt>
                <c:pt idx="9">
                  <c:v>800</c:v>
                </c:pt>
                <c:pt idx="10">
                  <c:v>900</c:v>
                </c:pt>
                <c:pt idx="11">
                  <c:v>1000</c:v>
                </c:pt>
                <c:pt idx="12">
                  <c:v>1500</c:v>
                </c:pt>
                <c:pt idx="13">
                  <c:v>2000</c:v>
                </c:pt>
                <c:pt idx="14">
                  <c:v>3000</c:v>
                </c:pt>
                <c:pt idx="15">
                  <c:v>4000</c:v>
                </c:pt>
                <c:pt idx="16">
                  <c:v>5000</c:v>
                </c:pt>
                <c:pt idx="17">
                  <c:v>6000</c:v>
                </c:pt>
              </c:numCache>
            </c:numRef>
          </c:yVal>
          <c:smooth val="0"/>
          <c:extLst>
            <c:ext xmlns:c16="http://schemas.microsoft.com/office/drawing/2014/chart" uri="{C3380CC4-5D6E-409C-BE32-E72D297353CC}">
              <c16:uniqueId val="{00000038-C956-41BA-A73F-98AD6B1407D1}"/>
            </c:ext>
          </c:extLst>
        </c:ser>
        <c:ser>
          <c:idx val="5"/>
          <c:order val="1"/>
          <c:tx>
            <c:strRef>
              <c:f>'Q-SSC (PTP) Indoor Out-of-band'!$I$1</c:f>
              <c:strCache>
                <c:ptCount val="1"/>
                <c:pt idx="0">
                  <c:v>Trad. building, required distance (m), BEL 1%</c:v>
                </c:pt>
              </c:strCache>
            </c:strRef>
          </c:tx>
          <c:spPr>
            <a:ln w="9525" cap="rnd">
              <a:solidFill>
                <a:schemeClr val="accent6"/>
              </a:solidFill>
              <a:round/>
            </a:ln>
            <a:effectLst/>
          </c:spPr>
          <c:marker>
            <c:symbol val="circle"/>
            <c:size val="5"/>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w="9525">
                <a:solidFill>
                  <a:schemeClr val="accent6"/>
                </a:solidFill>
                <a:round/>
              </a:ln>
              <a:effectLst/>
            </c:spPr>
          </c:marker>
          <c:xVal>
            <c:numRef>
              <c:f>'Q-SSC (PTP) Indoor Out-of-band'!$A$2:$A$19</c:f>
              <c:numCache>
                <c:formatCode>General</c:formatCode>
                <c:ptCount val="18"/>
                <c:pt idx="0">
                  <c:v>15</c:v>
                </c:pt>
                <c:pt idx="1">
                  <c:v>50</c:v>
                </c:pt>
                <c:pt idx="2">
                  <c:v>100</c:v>
                </c:pt>
                <c:pt idx="3">
                  <c:v>200</c:v>
                </c:pt>
                <c:pt idx="4">
                  <c:v>300</c:v>
                </c:pt>
                <c:pt idx="5">
                  <c:v>400</c:v>
                </c:pt>
                <c:pt idx="6">
                  <c:v>500</c:v>
                </c:pt>
                <c:pt idx="7">
                  <c:v>600</c:v>
                </c:pt>
                <c:pt idx="8">
                  <c:v>700</c:v>
                </c:pt>
                <c:pt idx="9">
                  <c:v>800</c:v>
                </c:pt>
                <c:pt idx="10">
                  <c:v>900</c:v>
                </c:pt>
                <c:pt idx="11">
                  <c:v>1000</c:v>
                </c:pt>
                <c:pt idx="12">
                  <c:v>1500</c:v>
                </c:pt>
                <c:pt idx="13">
                  <c:v>2000</c:v>
                </c:pt>
                <c:pt idx="14">
                  <c:v>3000</c:v>
                </c:pt>
                <c:pt idx="15">
                  <c:v>4000</c:v>
                </c:pt>
                <c:pt idx="16">
                  <c:v>5000</c:v>
                </c:pt>
                <c:pt idx="17">
                  <c:v>6000</c:v>
                </c:pt>
              </c:numCache>
            </c:numRef>
          </c:xVal>
          <c:yVal>
            <c:numRef>
              <c:f>'Q-SSC (PTP) Indoor Out-of-band'!$I$2:$I$19</c:f>
              <c:numCache>
                <c:formatCode>0.0</c:formatCode>
                <c:ptCount val="18"/>
                <c:pt idx="0">
                  <c:v>6.1411736863876252</c:v>
                </c:pt>
                <c:pt idx="1">
                  <c:v>10.083584554617241</c:v>
                </c:pt>
                <c:pt idx="2">
                  <c:v>23.682694951932397</c:v>
                </c:pt>
                <c:pt idx="3">
                  <c:v>65.089856630063423</c:v>
                </c:pt>
                <c:pt idx="4">
                  <c:v>158.02845810283685</c:v>
                </c:pt>
                <c:pt idx="5">
                  <c:v>246.4544408471306</c:v>
                </c:pt>
                <c:pt idx="6">
                  <c:v>321.83113234058453</c:v>
                </c:pt>
                <c:pt idx="7">
                  <c:v>384.51983209681111</c:v>
                </c:pt>
                <c:pt idx="8">
                  <c:v>436.65499151128148</c:v>
                </c:pt>
                <c:pt idx="9">
                  <c:v>480.35112720521772</c:v>
                </c:pt>
                <c:pt idx="10">
                  <c:v>517.3418064118008</c:v>
                </c:pt>
                <c:pt idx="11">
                  <c:v>548.97707377138738</c:v>
                </c:pt>
                <c:pt idx="12">
                  <c:v>655.98100726530743</c:v>
                </c:pt>
                <c:pt idx="13">
                  <c:v>717.07228225724464</c:v>
                </c:pt>
                <c:pt idx="14">
                  <c:v>783.85558301238757</c:v>
                </c:pt>
                <c:pt idx="15">
                  <c:v>819.54538472103638</c:v>
                </c:pt>
                <c:pt idx="16">
                  <c:v>841.73477845508125</c:v>
                </c:pt>
                <c:pt idx="17">
                  <c:v>856.86053979063809</c:v>
                </c:pt>
              </c:numCache>
            </c:numRef>
          </c:yVal>
          <c:smooth val="0"/>
          <c:extLst>
            <c:ext xmlns:c16="http://schemas.microsoft.com/office/drawing/2014/chart" uri="{C3380CC4-5D6E-409C-BE32-E72D297353CC}">
              <c16:uniqueId val="{00000039-C956-41BA-A73F-98AD6B1407D1}"/>
            </c:ext>
          </c:extLst>
        </c:ser>
        <c:ser>
          <c:idx val="6"/>
          <c:order val="2"/>
          <c:tx>
            <c:strRef>
              <c:f>'Q-SSC (PTP) Indoor Out-of-band'!$F$1</c:f>
              <c:strCache>
                <c:ptCount val="1"/>
                <c:pt idx="0">
                  <c:v>Trad. building, required distance (m), BEL 50%</c:v>
                </c:pt>
              </c:strCache>
            </c:strRef>
          </c:tx>
          <c:spPr>
            <a:ln w="9525" cap="rnd">
              <a:solidFill>
                <a:schemeClr val="accent1">
                  <a:lumMod val="60000"/>
                </a:schemeClr>
              </a:solidFill>
              <a:round/>
            </a:ln>
            <a:effectLst/>
          </c:spPr>
          <c:marker>
            <c:symbol val="circle"/>
            <c:size val="5"/>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w="9525">
                <a:solidFill>
                  <a:schemeClr val="accent1">
                    <a:lumMod val="60000"/>
                  </a:schemeClr>
                </a:solidFill>
                <a:round/>
              </a:ln>
              <a:effectLst/>
            </c:spPr>
          </c:marker>
          <c:xVal>
            <c:numRef>
              <c:f>'Q-SSC (PTP) Indoor Out-of-band'!$A$2:$A$19</c:f>
              <c:numCache>
                <c:formatCode>General</c:formatCode>
                <c:ptCount val="18"/>
                <c:pt idx="0">
                  <c:v>15</c:v>
                </c:pt>
                <c:pt idx="1">
                  <c:v>50</c:v>
                </c:pt>
                <c:pt idx="2">
                  <c:v>100</c:v>
                </c:pt>
                <c:pt idx="3">
                  <c:v>200</c:v>
                </c:pt>
                <c:pt idx="4">
                  <c:v>300</c:v>
                </c:pt>
                <c:pt idx="5">
                  <c:v>400</c:v>
                </c:pt>
                <c:pt idx="6">
                  <c:v>500</c:v>
                </c:pt>
                <c:pt idx="7">
                  <c:v>600</c:v>
                </c:pt>
                <c:pt idx="8">
                  <c:v>700</c:v>
                </c:pt>
                <c:pt idx="9">
                  <c:v>800</c:v>
                </c:pt>
                <c:pt idx="10">
                  <c:v>900</c:v>
                </c:pt>
                <c:pt idx="11">
                  <c:v>1000</c:v>
                </c:pt>
                <c:pt idx="12">
                  <c:v>1500</c:v>
                </c:pt>
                <c:pt idx="13">
                  <c:v>2000</c:v>
                </c:pt>
                <c:pt idx="14">
                  <c:v>3000</c:v>
                </c:pt>
                <c:pt idx="15">
                  <c:v>4000</c:v>
                </c:pt>
                <c:pt idx="16">
                  <c:v>5000</c:v>
                </c:pt>
                <c:pt idx="17">
                  <c:v>6000</c:v>
                </c:pt>
              </c:numCache>
            </c:numRef>
          </c:xVal>
          <c:yVal>
            <c:numRef>
              <c:f>'Q-SSC (PTP) Indoor Out-of-band'!$F$2:$F$19</c:f>
              <c:numCache>
                <c:formatCode>0.0</c:formatCode>
                <c:ptCount val="18"/>
                <c:pt idx="0">
                  <c:v>0.63569878356814569</c:v>
                </c:pt>
                <c:pt idx="1">
                  <c:v>1.0437943563760854</c:v>
                </c:pt>
                <c:pt idx="2">
                  <c:v>2.4514956165349298</c:v>
                </c:pt>
                <c:pt idx="3">
                  <c:v>6.7377255220891614</c:v>
                </c:pt>
                <c:pt idx="4">
                  <c:v>16.358192051756635</c:v>
                </c:pt>
                <c:pt idx="5">
                  <c:v>25.511538388624491</c:v>
                </c:pt>
                <c:pt idx="6">
                  <c:v>33.314097563589911</c:v>
                </c:pt>
                <c:pt idx="7">
                  <c:v>39.803269212787036</c:v>
                </c:pt>
                <c:pt idx="8">
                  <c:v>45.199999400433818</c:v>
                </c:pt>
                <c:pt idx="9">
                  <c:v>49.723170658207366</c:v>
                </c:pt>
                <c:pt idx="10">
                  <c:v>53.552231840291682</c:v>
                </c:pt>
                <c:pt idx="11">
                  <c:v>56.82693176009996</c:v>
                </c:pt>
                <c:pt idx="12">
                  <c:v>67.903360116110832</c:v>
                </c:pt>
                <c:pt idx="13">
                  <c:v>74.227175592146594</c:v>
                </c:pt>
                <c:pt idx="14">
                  <c:v>81.140196656314274</c:v>
                </c:pt>
                <c:pt idx="15">
                  <c:v>84.834598523219086</c:v>
                </c:pt>
                <c:pt idx="16">
                  <c:v>87.131516233935002</c:v>
                </c:pt>
                <c:pt idx="17">
                  <c:v>88.697247570091264</c:v>
                </c:pt>
              </c:numCache>
            </c:numRef>
          </c:yVal>
          <c:smooth val="0"/>
          <c:extLst>
            <c:ext xmlns:c16="http://schemas.microsoft.com/office/drawing/2014/chart" uri="{C3380CC4-5D6E-409C-BE32-E72D297353CC}">
              <c16:uniqueId val="{0000003A-C956-41BA-A73F-98AD6B1407D1}"/>
            </c:ext>
          </c:extLst>
        </c:ser>
        <c:ser>
          <c:idx val="7"/>
          <c:order val="3"/>
          <c:tx>
            <c:strRef>
              <c:f>'Q-SSC (PTP) Indoor Out-of-band'!$K$1</c:f>
              <c:strCache>
                <c:ptCount val="1"/>
                <c:pt idx="0">
                  <c:v>Trad. building, required distance (m), BEL 10%</c:v>
                </c:pt>
              </c:strCache>
            </c:strRef>
          </c:tx>
          <c:spPr>
            <a:ln w="9525" cap="rnd">
              <a:solidFill>
                <a:schemeClr val="accent2">
                  <a:lumMod val="60000"/>
                </a:schemeClr>
              </a:solidFill>
              <a:round/>
            </a:ln>
            <a:effectLst/>
          </c:spPr>
          <c:marker>
            <c:symbol val="circle"/>
            <c:size val="5"/>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w="9525">
                <a:solidFill>
                  <a:schemeClr val="accent2">
                    <a:lumMod val="60000"/>
                  </a:schemeClr>
                </a:solidFill>
                <a:round/>
              </a:ln>
              <a:effectLst/>
            </c:spPr>
          </c:marker>
          <c:xVal>
            <c:numRef>
              <c:f>'Q-SSC (PTP) Indoor Out-of-band'!$A$2:$A$19</c:f>
              <c:numCache>
                <c:formatCode>General</c:formatCode>
                <c:ptCount val="18"/>
                <c:pt idx="0">
                  <c:v>15</c:v>
                </c:pt>
                <c:pt idx="1">
                  <c:v>50</c:v>
                </c:pt>
                <c:pt idx="2">
                  <c:v>100</c:v>
                </c:pt>
                <c:pt idx="3">
                  <c:v>200</c:v>
                </c:pt>
                <c:pt idx="4">
                  <c:v>300</c:v>
                </c:pt>
                <c:pt idx="5">
                  <c:v>400</c:v>
                </c:pt>
                <c:pt idx="6">
                  <c:v>500</c:v>
                </c:pt>
                <c:pt idx="7">
                  <c:v>600</c:v>
                </c:pt>
                <c:pt idx="8">
                  <c:v>700</c:v>
                </c:pt>
                <c:pt idx="9">
                  <c:v>800</c:v>
                </c:pt>
                <c:pt idx="10">
                  <c:v>900</c:v>
                </c:pt>
                <c:pt idx="11">
                  <c:v>1000</c:v>
                </c:pt>
                <c:pt idx="12">
                  <c:v>1500</c:v>
                </c:pt>
                <c:pt idx="13">
                  <c:v>2000</c:v>
                </c:pt>
                <c:pt idx="14">
                  <c:v>3000</c:v>
                </c:pt>
                <c:pt idx="15">
                  <c:v>4000</c:v>
                </c:pt>
                <c:pt idx="16">
                  <c:v>5000</c:v>
                </c:pt>
                <c:pt idx="17">
                  <c:v>6000</c:v>
                </c:pt>
              </c:numCache>
            </c:numRef>
          </c:xVal>
          <c:yVal>
            <c:numRef>
              <c:f>'Q-SSC (PTP) Indoor Out-of-band'!$K$2:$K$19</c:f>
              <c:numCache>
                <c:formatCode>0.0</c:formatCode>
                <c:ptCount val="18"/>
                <c:pt idx="0">
                  <c:v>3.6580646818176064</c:v>
                </c:pt>
                <c:pt idx="1">
                  <c:v>6.0064095902593309</c:v>
                </c:pt>
                <c:pt idx="2">
                  <c:v>14.106884839611734</c:v>
                </c:pt>
                <c:pt idx="3">
                  <c:v>38.771563522259527</c:v>
                </c:pt>
                <c:pt idx="4">
                  <c:v>94.131570092120242</c:v>
                </c:pt>
                <c:pt idx="5">
                  <c:v>146.80358051724548</c:v>
                </c:pt>
                <c:pt idx="6">
                  <c:v>191.70262214436121</c:v>
                </c:pt>
                <c:pt idx="7">
                  <c:v>229.04390741620171</c:v>
                </c:pt>
                <c:pt idx="8">
                  <c:v>260.09884822625173</c:v>
                </c:pt>
                <c:pt idx="9">
                  <c:v>286.1269820776364</c:v>
                </c:pt>
                <c:pt idx="10">
                  <c:v>308.16092934442361</c:v>
                </c:pt>
                <c:pt idx="11">
                  <c:v>327.00486051094828</c:v>
                </c:pt>
                <c:pt idx="12">
                  <c:v>390.74305290197236</c:v>
                </c:pt>
                <c:pt idx="13">
                  <c:v>427.13281271458987</c:v>
                </c:pt>
                <c:pt idx="14">
                  <c:v>466.91309679434096</c:v>
                </c:pt>
                <c:pt idx="15">
                  <c:v>488.17216058224091</c:v>
                </c:pt>
                <c:pt idx="16">
                  <c:v>501.38954241747035</c:v>
                </c:pt>
                <c:pt idx="17">
                  <c:v>510.39938583711654</c:v>
                </c:pt>
              </c:numCache>
            </c:numRef>
          </c:yVal>
          <c:smooth val="0"/>
          <c:extLst>
            <c:ext xmlns:c16="http://schemas.microsoft.com/office/drawing/2014/chart" uri="{C3380CC4-5D6E-409C-BE32-E72D297353CC}">
              <c16:uniqueId val="{0000003B-C956-41BA-A73F-98AD6B1407D1}"/>
            </c:ext>
          </c:extLst>
        </c:ser>
        <c:ser>
          <c:idx val="2"/>
          <c:order val="4"/>
          <c:tx>
            <c:strRef>
              <c:f>'Q-SSC (PTP) Indoor Out-of-band'!$O$1</c:f>
              <c:strCache>
                <c:ptCount val="1"/>
                <c:pt idx="0">
                  <c:v>Therm. eff. building, required distance (m), BEL 1%</c:v>
                </c:pt>
              </c:strCache>
            </c:strRef>
          </c:tx>
          <c:spPr>
            <a:ln w="9525" cap="rnd">
              <a:solidFill>
                <a:schemeClr val="accent3"/>
              </a:solidFill>
              <a:round/>
            </a:ln>
            <a:effectLst/>
          </c:spPr>
          <c:marker>
            <c:symbol val="circle"/>
            <c:size val="5"/>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w="9525">
                <a:solidFill>
                  <a:schemeClr val="accent3"/>
                </a:solidFill>
                <a:round/>
              </a:ln>
              <a:effectLst/>
            </c:spPr>
          </c:marker>
          <c:xVal>
            <c:numRef>
              <c:f>'Q-SSC (PTP) Indoor Out-of-band'!$A$2:$A$19</c:f>
              <c:numCache>
                <c:formatCode>General</c:formatCode>
                <c:ptCount val="18"/>
                <c:pt idx="0">
                  <c:v>15</c:v>
                </c:pt>
                <c:pt idx="1">
                  <c:v>50</c:v>
                </c:pt>
                <c:pt idx="2">
                  <c:v>100</c:v>
                </c:pt>
                <c:pt idx="3">
                  <c:v>200</c:v>
                </c:pt>
                <c:pt idx="4">
                  <c:v>300</c:v>
                </c:pt>
                <c:pt idx="5">
                  <c:v>400</c:v>
                </c:pt>
                <c:pt idx="6">
                  <c:v>500</c:v>
                </c:pt>
                <c:pt idx="7">
                  <c:v>600</c:v>
                </c:pt>
                <c:pt idx="8">
                  <c:v>700</c:v>
                </c:pt>
                <c:pt idx="9">
                  <c:v>800</c:v>
                </c:pt>
                <c:pt idx="10">
                  <c:v>900</c:v>
                </c:pt>
                <c:pt idx="11">
                  <c:v>1000</c:v>
                </c:pt>
                <c:pt idx="12">
                  <c:v>1500</c:v>
                </c:pt>
                <c:pt idx="13">
                  <c:v>2000</c:v>
                </c:pt>
                <c:pt idx="14">
                  <c:v>3000</c:v>
                </c:pt>
                <c:pt idx="15">
                  <c:v>4000</c:v>
                </c:pt>
                <c:pt idx="16">
                  <c:v>5000</c:v>
                </c:pt>
                <c:pt idx="17">
                  <c:v>6000</c:v>
                </c:pt>
              </c:numCache>
            </c:numRef>
          </c:xVal>
          <c:yVal>
            <c:numRef>
              <c:f>'Q-SSC (PTP) Indoor Out-of-band'!$O$2:$O$19</c:f>
              <c:numCache>
                <c:formatCode>0.0</c:formatCode>
                <c:ptCount val="18"/>
                <c:pt idx="0">
                  <c:v>2.5600672884286588</c:v>
                </c:pt>
                <c:pt idx="1">
                  <c:v>4.2035376764542827</c:v>
                </c:pt>
                <c:pt idx="2">
                  <c:v>9.8725904435280931</c:v>
                </c:pt>
                <c:pt idx="3">
                  <c:v>27.133968403547065</c:v>
                </c:pt>
                <c:pt idx="4">
                  <c:v>65.877225900097287</c:v>
                </c:pt>
                <c:pt idx="5">
                  <c:v>102.73931080946963</c:v>
                </c:pt>
                <c:pt idx="6">
                  <c:v>134.16154572037948</c:v>
                </c:pt>
                <c:pt idx="7">
                  <c:v>160.29454533831458</c:v>
                </c:pt>
                <c:pt idx="8">
                  <c:v>182.02809710055254</c:v>
                </c:pt>
                <c:pt idx="9">
                  <c:v>200.24367824731951</c:v>
                </c:pt>
                <c:pt idx="10">
                  <c:v>215.66395988231679</c:v>
                </c:pt>
                <c:pt idx="11">
                  <c:v>228.85173428242689</c:v>
                </c:pt>
                <c:pt idx="12">
                  <c:v>273.45839806693806</c:v>
                </c:pt>
                <c:pt idx="13">
                  <c:v>298.92548020824353</c:v>
                </c:pt>
                <c:pt idx="14">
                  <c:v>326.76539362015444</c:v>
                </c:pt>
                <c:pt idx="15">
                  <c:v>341.64337925461751</c:v>
                </c:pt>
                <c:pt idx="16">
                  <c:v>350.89345814010869</c:v>
                </c:pt>
                <c:pt idx="17">
                  <c:v>357.19892494258232</c:v>
                </c:pt>
              </c:numCache>
            </c:numRef>
          </c:yVal>
          <c:smooth val="0"/>
          <c:extLst>
            <c:ext xmlns:c16="http://schemas.microsoft.com/office/drawing/2014/chart" uri="{C3380CC4-5D6E-409C-BE32-E72D297353CC}">
              <c16:uniqueId val="{00000033-C956-41BA-A73F-98AD6B1407D1}"/>
            </c:ext>
          </c:extLst>
        </c:ser>
        <c:ser>
          <c:idx val="1"/>
          <c:order val="5"/>
          <c:tx>
            <c:strRef>
              <c:f>'Q-SSC (PTP) Indoor Out-of-band'!$Q$1</c:f>
              <c:strCache>
                <c:ptCount val="1"/>
                <c:pt idx="0">
                  <c:v>Therm. eff. building, required distance (m), BEL 10%</c:v>
                </c:pt>
              </c:strCache>
            </c:strRef>
          </c:tx>
          <c:spPr>
            <a:ln w="9525" cap="rnd">
              <a:solidFill>
                <a:schemeClr val="accent2"/>
              </a:solidFill>
              <a:round/>
            </a:ln>
            <a:effectLst/>
          </c:spPr>
          <c:marker>
            <c:symbol val="circle"/>
            <c:size val="5"/>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w="9525">
                <a:solidFill>
                  <a:schemeClr val="accent2"/>
                </a:solidFill>
                <a:round/>
              </a:ln>
              <a:effectLst/>
            </c:spPr>
          </c:marker>
          <c:xVal>
            <c:numRef>
              <c:f>'Q-SSC (PTP) Indoor Out-of-band'!$A$2:$A$19</c:f>
              <c:numCache>
                <c:formatCode>General</c:formatCode>
                <c:ptCount val="18"/>
                <c:pt idx="0">
                  <c:v>15</c:v>
                </c:pt>
                <c:pt idx="1">
                  <c:v>50</c:v>
                </c:pt>
                <c:pt idx="2">
                  <c:v>100</c:v>
                </c:pt>
                <c:pt idx="3">
                  <c:v>200</c:v>
                </c:pt>
                <c:pt idx="4">
                  <c:v>300</c:v>
                </c:pt>
                <c:pt idx="5">
                  <c:v>400</c:v>
                </c:pt>
                <c:pt idx="6">
                  <c:v>500</c:v>
                </c:pt>
                <c:pt idx="7">
                  <c:v>600</c:v>
                </c:pt>
                <c:pt idx="8">
                  <c:v>700</c:v>
                </c:pt>
                <c:pt idx="9">
                  <c:v>800</c:v>
                </c:pt>
                <c:pt idx="10">
                  <c:v>900</c:v>
                </c:pt>
                <c:pt idx="11">
                  <c:v>1000</c:v>
                </c:pt>
                <c:pt idx="12">
                  <c:v>1500</c:v>
                </c:pt>
                <c:pt idx="13">
                  <c:v>2000</c:v>
                </c:pt>
                <c:pt idx="14">
                  <c:v>3000</c:v>
                </c:pt>
                <c:pt idx="15">
                  <c:v>4000</c:v>
                </c:pt>
                <c:pt idx="16">
                  <c:v>5000</c:v>
                </c:pt>
                <c:pt idx="17">
                  <c:v>6000</c:v>
                </c:pt>
              </c:numCache>
            </c:numRef>
          </c:xVal>
          <c:yVal>
            <c:numRef>
              <c:f>'Q-SSC (PTP) Indoor Out-of-band'!$Q$2:$Q$19</c:f>
              <c:numCache>
                <c:formatCode>0.0</c:formatCode>
                <c:ptCount val="18"/>
                <c:pt idx="0">
                  <c:v>0.44488870554854865</c:v>
                </c:pt>
                <c:pt idx="1">
                  <c:v>0.73049112578214781</c:v>
                </c:pt>
                <c:pt idx="2">
                  <c:v>1.7156595854666272</c:v>
                </c:pt>
                <c:pt idx="3">
                  <c:v>4.715343277894342</c:v>
                </c:pt>
                <c:pt idx="4">
                  <c:v>11.448149776489878</c:v>
                </c:pt>
                <c:pt idx="5">
                  <c:v>17.854045946983593</c:v>
                </c:pt>
                <c:pt idx="6">
                  <c:v>23.314604533917258</c:v>
                </c:pt>
                <c:pt idx="7">
                  <c:v>27.855999373292736</c:v>
                </c:pt>
                <c:pt idx="8">
                  <c:v>31.632857799701188</c:v>
                </c:pt>
                <c:pt idx="9">
                  <c:v>34.798363001001498</c:v>
                </c:pt>
                <c:pt idx="10">
                  <c:v>37.478100821486208</c:v>
                </c:pt>
                <c:pt idx="11">
                  <c:v>39.769873349673297</c:v>
                </c:pt>
                <c:pt idx="12">
                  <c:v>47.521623078920115</c:v>
                </c:pt>
                <c:pt idx="13">
                  <c:v>51.947294724019052</c:v>
                </c:pt>
                <c:pt idx="14">
                  <c:v>56.785317183971991</c:v>
                </c:pt>
                <c:pt idx="15">
                  <c:v>59.370814760541137</c:v>
                </c:pt>
                <c:pt idx="16">
                  <c:v>60.978294235861483</c:v>
                </c:pt>
                <c:pt idx="17">
                  <c:v>62.074058779360527</c:v>
                </c:pt>
              </c:numCache>
            </c:numRef>
          </c:yVal>
          <c:smooth val="0"/>
          <c:extLst>
            <c:ext xmlns:c16="http://schemas.microsoft.com/office/drawing/2014/chart" uri="{C3380CC4-5D6E-409C-BE32-E72D297353CC}">
              <c16:uniqueId val="{00000035-C956-41BA-A73F-98AD6B1407D1}"/>
            </c:ext>
          </c:extLst>
        </c:ser>
        <c:ser>
          <c:idx val="3"/>
          <c:order val="6"/>
          <c:tx>
            <c:strRef>
              <c:f>'Q-SSC (PTP) Indoor Out-of-band'!$M$1</c:f>
              <c:strCache>
                <c:ptCount val="1"/>
                <c:pt idx="0">
                  <c:v>Therm. eff. building, required distance (m), BEL 50%</c:v>
                </c:pt>
              </c:strCache>
            </c:strRef>
          </c:tx>
          <c:spPr>
            <a:ln w="9525" cap="rnd">
              <a:solidFill>
                <a:schemeClr val="accent4"/>
              </a:solidFill>
              <a:round/>
            </a:ln>
            <a:effectLst/>
          </c:spPr>
          <c:marker>
            <c:symbol val="circle"/>
            <c:size val="5"/>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w="9525">
                <a:solidFill>
                  <a:schemeClr val="accent4"/>
                </a:solidFill>
                <a:round/>
              </a:ln>
              <a:effectLst/>
            </c:spPr>
          </c:marker>
          <c:xVal>
            <c:numRef>
              <c:f>'Q-SSC (PTP) Indoor Out-of-band'!$A$2:$A$19</c:f>
              <c:numCache>
                <c:formatCode>General</c:formatCode>
                <c:ptCount val="18"/>
                <c:pt idx="0">
                  <c:v>15</c:v>
                </c:pt>
                <c:pt idx="1">
                  <c:v>50</c:v>
                </c:pt>
                <c:pt idx="2">
                  <c:v>100</c:v>
                </c:pt>
                <c:pt idx="3">
                  <c:v>200</c:v>
                </c:pt>
                <c:pt idx="4">
                  <c:v>300</c:v>
                </c:pt>
                <c:pt idx="5">
                  <c:v>400</c:v>
                </c:pt>
                <c:pt idx="6">
                  <c:v>500</c:v>
                </c:pt>
                <c:pt idx="7">
                  <c:v>600</c:v>
                </c:pt>
                <c:pt idx="8">
                  <c:v>700</c:v>
                </c:pt>
                <c:pt idx="9">
                  <c:v>800</c:v>
                </c:pt>
                <c:pt idx="10">
                  <c:v>900</c:v>
                </c:pt>
                <c:pt idx="11">
                  <c:v>1000</c:v>
                </c:pt>
                <c:pt idx="12">
                  <c:v>1500</c:v>
                </c:pt>
                <c:pt idx="13">
                  <c:v>2000</c:v>
                </c:pt>
                <c:pt idx="14">
                  <c:v>3000</c:v>
                </c:pt>
                <c:pt idx="15">
                  <c:v>4000</c:v>
                </c:pt>
                <c:pt idx="16">
                  <c:v>5000</c:v>
                </c:pt>
                <c:pt idx="17">
                  <c:v>6000</c:v>
                </c:pt>
              </c:numCache>
            </c:numRef>
          </c:xVal>
          <c:yVal>
            <c:numRef>
              <c:f>'Q-SSC (PTP) Indoor Out-of-band'!$M$2:$M$19</c:f>
              <c:numCache>
                <c:formatCode>0.0</c:formatCode>
                <c:ptCount val="18"/>
                <c:pt idx="0">
                  <c:v>2.2555443992947465E-2</c:v>
                </c:pt>
                <c:pt idx="1">
                  <c:v>3.7035221324867723E-2</c:v>
                </c:pt>
                <c:pt idx="2">
                  <c:v>8.6982346839401162E-2</c:v>
                </c:pt>
                <c:pt idx="3">
                  <c:v>0.23906352282180163</c:v>
                </c:pt>
                <c:pt idx="4">
                  <c:v>0.58041055636175054</c:v>
                </c:pt>
                <c:pt idx="5">
                  <c:v>0.90518354002303103</c:v>
                </c:pt>
                <c:pt idx="6">
                  <c:v>1.1820287865795334</c:v>
                </c:pt>
                <c:pt idx="7">
                  <c:v>1.4122732851965398</c:v>
                </c:pt>
                <c:pt idx="8">
                  <c:v>1.6037564980623489</c:v>
                </c:pt>
                <c:pt idx="9">
                  <c:v>1.7642446704678021</c:v>
                </c:pt>
                <c:pt idx="10">
                  <c:v>1.9001048880276088</c:v>
                </c:pt>
                <c:pt idx="11">
                  <c:v>2.016295625754617</c:v>
                </c:pt>
                <c:pt idx="12">
                  <c:v>2.4093021343145264</c:v>
                </c:pt>
                <c:pt idx="13">
                  <c:v>2.6336795745085242</c:v>
                </c:pt>
                <c:pt idx="14">
                  <c:v>2.8789628178705673</c:v>
                </c:pt>
                <c:pt idx="15">
                  <c:v>3.0100451426293033</c:v>
                </c:pt>
                <c:pt idx="16">
                  <c:v>3.0915428584022746</c:v>
                </c:pt>
                <c:pt idx="17">
                  <c:v>3.1470971026033596</c:v>
                </c:pt>
              </c:numCache>
            </c:numRef>
          </c:yVal>
          <c:smooth val="0"/>
          <c:extLst>
            <c:ext xmlns:c16="http://schemas.microsoft.com/office/drawing/2014/chart" uri="{C3380CC4-5D6E-409C-BE32-E72D297353CC}">
              <c16:uniqueId val="{00000037-C956-41BA-A73F-98AD6B1407D1}"/>
            </c:ext>
          </c:extLst>
        </c:ser>
        <c:dLbls>
          <c:showLegendKey val="0"/>
          <c:showVal val="0"/>
          <c:showCatName val="0"/>
          <c:showSerName val="0"/>
          <c:showPercent val="0"/>
          <c:showBubbleSize val="0"/>
        </c:dLbls>
        <c:axId val="1375310847"/>
        <c:axId val="1375296287"/>
      </c:scatterChart>
      <c:valAx>
        <c:axId val="1375310847"/>
        <c:scaling>
          <c:orientation val="minMax"/>
          <c:max val="4000"/>
        </c:scaling>
        <c:delete val="0"/>
        <c:axPos val="b"/>
        <c:title>
          <c:tx>
            <c:rich>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AU"/>
                  <a:t>Assumed distance between SSC and PP-FS (m)</a:t>
                </a:r>
              </a:p>
            </c:rich>
          </c:tx>
          <c:overlay val="0"/>
          <c:spPr>
            <a:noFill/>
            <a:ln>
              <a:noFill/>
            </a:ln>
            <a:effectLst/>
          </c:spPr>
          <c:txPr>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DK"/>
            </a:p>
          </c:txPr>
        </c:title>
        <c:numFmt formatCode="General"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DK"/>
          </a:p>
        </c:txPr>
        <c:crossAx val="1375296287"/>
        <c:crosses val="autoZero"/>
        <c:crossBetween val="midCat"/>
        <c:majorUnit val="1000"/>
        <c:minorUnit val="500"/>
      </c:valAx>
      <c:valAx>
        <c:axId val="1375296287"/>
        <c:scaling>
          <c:orientation val="minMax"/>
          <c:max val="4000"/>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AU"/>
                  <a:t>Required minimum separation distance (m)</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DK"/>
            </a:p>
          </c:txPr>
        </c:title>
        <c:numFmt formatCode="0" sourceLinked="0"/>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DK"/>
          </a:p>
        </c:txPr>
        <c:crossAx val="1375310847"/>
        <c:crosses val="autoZero"/>
        <c:crossBetween val="midCat"/>
        <c:majorUnit val="1000"/>
        <c:minorUnit val="500"/>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DK"/>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DK"/>
    </a:p>
  </c:txPr>
  <c:printSettings>
    <c:headerFooter/>
    <c:pageMargins b="0.78740157499999996" l="0.7" r="0.7" t="0.78740157499999996"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DK"/>
        </a:p>
      </c:txPr>
    </c:title>
    <c:autoTitleDeleted val="0"/>
    <c:plotArea>
      <c:layout>
        <c:manualLayout>
          <c:layoutTarget val="inner"/>
          <c:xMode val="edge"/>
          <c:yMode val="edge"/>
          <c:x val="0.10545214351534621"/>
          <c:y val="7.9030231229770043E-2"/>
          <c:w val="0.87302067369876934"/>
          <c:h val="0.85604331548949253"/>
        </c:manualLayout>
      </c:layout>
      <c:scatterChart>
        <c:scatterStyle val="lineMarker"/>
        <c:varyColors val="0"/>
        <c:ser>
          <c:idx val="0"/>
          <c:order val="0"/>
          <c:tx>
            <c:strRef>
              <c:f>'Q-SSC (PTP) Indoor In-band'!$B$1</c:f>
              <c:strCache>
                <c:ptCount val="1"/>
                <c:pt idx="0">
                  <c:v> FS_ant (dB)</c:v>
                </c:pt>
              </c:strCache>
            </c:strRef>
          </c:tx>
          <c:spPr>
            <a:ln w="19050" cap="rnd">
              <a:solidFill>
                <a:schemeClr val="accent1"/>
              </a:solidFill>
              <a:round/>
            </a:ln>
            <a:effectLst/>
          </c:spPr>
          <c:marker>
            <c:symbol val="none"/>
          </c:marker>
          <c:xVal>
            <c:numRef>
              <c:f>'Q-SSC (PTP) Indoor In-band'!$A$2:$A$19</c:f>
              <c:numCache>
                <c:formatCode>General</c:formatCode>
                <c:ptCount val="18"/>
                <c:pt idx="0">
                  <c:v>15</c:v>
                </c:pt>
                <c:pt idx="1">
                  <c:v>50</c:v>
                </c:pt>
                <c:pt idx="2">
                  <c:v>100</c:v>
                </c:pt>
                <c:pt idx="3">
                  <c:v>200</c:v>
                </c:pt>
                <c:pt idx="4">
                  <c:v>300</c:v>
                </c:pt>
                <c:pt idx="5">
                  <c:v>400</c:v>
                </c:pt>
                <c:pt idx="6">
                  <c:v>500</c:v>
                </c:pt>
                <c:pt idx="7">
                  <c:v>600</c:v>
                </c:pt>
                <c:pt idx="8">
                  <c:v>700</c:v>
                </c:pt>
                <c:pt idx="9">
                  <c:v>800</c:v>
                </c:pt>
                <c:pt idx="10">
                  <c:v>900</c:v>
                </c:pt>
                <c:pt idx="11">
                  <c:v>1000</c:v>
                </c:pt>
                <c:pt idx="12">
                  <c:v>1500</c:v>
                </c:pt>
                <c:pt idx="13">
                  <c:v>2000</c:v>
                </c:pt>
                <c:pt idx="14">
                  <c:v>3000</c:v>
                </c:pt>
                <c:pt idx="15">
                  <c:v>4000</c:v>
                </c:pt>
                <c:pt idx="16">
                  <c:v>5000</c:v>
                </c:pt>
                <c:pt idx="17">
                  <c:v>6000</c:v>
                </c:pt>
              </c:numCache>
            </c:numRef>
          </c:xVal>
          <c:yVal>
            <c:numRef>
              <c:f>'Q-SSC (PTP) Indoor In-band'!$B$2:$B$19</c:f>
              <c:numCache>
                <c:formatCode>0.0</c:formatCode>
                <c:ptCount val="18"/>
                <c:pt idx="0">
                  <c:v>-0.66666666666666674</c:v>
                </c:pt>
                <c:pt idx="1">
                  <c:v>3.6406046128051033</c:v>
                </c:pt>
                <c:pt idx="2">
                  <c:v>11.056928146072615</c:v>
                </c:pt>
                <c:pt idx="3">
                  <c:v>19.838572024377303</c:v>
                </c:pt>
                <c:pt idx="4">
                  <c:v>27.543011778996565</c:v>
                </c:pt>
                <c:pt idx="5">
                  <c:v>31.403038687188083</c:v>
                </c:pt>
                <c:pt idx="6">
                  <c:v>33.72086679106053</c:v>
                </c:pt>
                <c:pt idx="7">
                  <c:v>35.266680605510913</c:v>
                </c:pt>
                <c:pt idx="8">
                  <c:v>36.37107430647346</c:v>
                </c:pt>
                <c:pt idx="9">
                  <c:v>37.199482008787847</c:v>
                </c:pt>
                <c:pt idx="10">
                  <c:v>37.843857229090183</c:v>
                </c:pt>
                <c:pt idx="11">
                  <c:v>38.359389884318723</c:v>
                </c:pt>
                <c:pt idx="12">
                  <c:v>39.906131032509172</c:v>
                </c:pt>
                <c:pt idx="13">
                  <c:v>40.679564437234369</c:v>
                </c:pt>
                <c:pt idx="14">
                  <c:v>41.453026844503796</c:v>
                </c:pt>
                <c:pt idx="15">
                  <c:v>41.839765903437019</c:v>
                </c:pt>
                <c:pt idx="16">
                  <c:v>42.071811156447914</c:v>
                </c:pt>
                <c:pt idx="17">
                  <c:v>42.226508588011143</c:v>
                </c:pt>
              </c:numCache>
            </c:numRef>
          </c:yVal>
          <c:smooth val="0"/>
          <c:extLst>
            <c:ext xmlns:c16="http://schemas.microsoft.com/office/drawing/2014/chart" uri="{C3380CC4-5D6E-409C-BE32-E72D297353CC}">
              <c16:uniqueId val="{00000000-828E-7941-94D5-77F03A3CAA0C}"/>
            </c:ext>
          </c:extLst>
        </c:ser>
        <c:dLbls>
          <c:showLegendKey val="0"/>
          <c:showVal val="0"/>
          <c:showCatName val="0"/>
          <c:showSerName val="0"/>
          <c:showPercent val="0"/>
          <c:showBubbleSize val="0"/>
        </c:dLbls>
        <c:axId val="1375295871"/>
        <c:axId val="1375299199"/>
      </c:scatterChart>
      <c:valAx>
        <c:axId val="137529587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K"/>
          </a:p>
        </c:txPr>
        <c:crossAx val="1375299199"/>
        <c:crosses val="autoZero"/>
        <c:crossBetween val="midCat"/>
      </c:valAx>
      <c:valAx>
        <c:axId val="1375299199"/>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K"/>
          </a:p>
        </c:txPr>
        <c:crossAx val="1375295871"/>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DK"/>
    </a:p>
  </c:txPr>
  <c:printSettings>
    <c:headerFooter/>
    <c:pageMargins b="0.78740157499999996" l="0.7" r="0.7" t="0.78740157499999996"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GB"/>
              <a:t>MCL results for Q-SSC trad./therm. eff. buildings (in-band)</a:t>
            </a:r>
            <a:endParaRPr lang="en-AU"/>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DK"/>
        </a:p>
      </c:txPr>
    </c:title>
    <c:autoTitleDeleted val="0"/>
    <c:plotArea>
      <c:layout/>
      <c:scatterChart>
        <c:scatterStyle val="lineMarker"/>
        <c:varyColors val="0"/>
        <c:ser>
          <c:idx val="4"/>
          <c:order val="0"/>
          <c:tx>
            <c:strRef>
              <c:f>'Q-SSC (PTP) Indoor In-band'!$G$1</c:f>
              <c:strCache>
                <c:ptCount val="1"/>
                <c:pt idx="0">
                  <c:v>Actual range</c:v>
                </c:pt>
              </c:strCache>
            </c:strRef>
          </c:tx>
          <c:spPr>
            <a:ln w="9525" cap="rnd">
              <a:solidFill>
                <a:schemeClr val="accent5"/>
              </a:solidFill>
              <a:round/>
            </a:ln>
            <a:effectLst/>
          </c:spPr>
          <c:marker>
            <c:symbol val="circle"/>
            <c:size val="5"/>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w="9525">
                <a:solidFill>
                  <a:schemeClr val="accent5"/>
                </a:solidFill>
                <a:round/>
              </a:ln>
              <a:effectLst/>
            </c:spPr>
          </c:marker>
          <c:xVal>
            <c:numRef>
              <c:f>'Q-SSC (PTP) Indoor In-band'!$A$2:$A$19</c:f>
              <c:numCache>
                <c:formatCode>General</c:formatCode>
                <c:ptCount val="18"/>
                <c:pt idx="0">
                  <c:v>15</c:v>
                </c:pt>
                <c:pt idx="1">
                  <c:v>50</c:v>
                </c:pt>
                <c:pt idx="2">
                  <c:v>100</c:v>
                </c:pt>
                <c:pt idx="3">
                  <c:v>200</c:v>
                </c:pt>
                <c:pt idx="4">
                  <c:v>300</c:v>
                </c:pt>
                <c:pt idx="5">
                  <c:v>400</c:v>
                </c:pt>
                <c:pt idx="6">
                  <c:v>500</c:v>
                </c:pt>
                <c:pt idx="7">
                  <c:v>600</c:v>
                </c:pt>
                <c:pt idx="8">
                  <c:v>700</c:v>
                </c:pt>
                <c:pt idx="9">
                  <c:v>800</c:v>
                </c:pt>
                <c:pt idx="10">
                  <c:v>900</c:v>
                </c:pt>
                <c:pt idx="11">
                  <c:v>1000</c:v>
                </c:pt>
                <c:pt idx="12">
                  <c:v>1500</c:v>
                </c:pt>
                <c:pt idx="13">
                  <c:v>2000</c:v>
                </c:pt>
                <c:pt idx="14">
                  <c:v>3000</c:v>
                </c:pt>
                <c:pt idx="15">
                  <c:v>4000</c:v>
                </c:pt>
                <c:pt idx="16">
                  <c:v>5000</c:v>
                </c:pt>
                <c:pt idx="17">
                  <c:v>6000</c:v>
                </c:pt>
              </c:numCache>
            </c:numRef>
          </c:xVal>
          <c:yVal>
            <c:numRef>
              <c:f>'Q-SSC (PTP) Indoor In-band'!$G$2:$G$19</c:f>
              <c:numCache>
                <c:formatCode>0.0</c:formatCode>
                <c:ptCount val="18"/>
                <c:pt idx="0">
                  <c:v>15</c:v>
                </c:pt>
                <c:pt idx="1">
                  <c:v>50</c:v>
                </c:pt>
                <c:pt idx="2">
                  <c:v>100</c:v>
                </c:pt>
                <c:pt idx="3">
                  <c:v>200</c:v>
                </c:pt>
                <c:pt idx="4">
                  <c:v>300</c:v>
                </c:pt>
                <c:pt idx="5">
                  <c:v>400</c:v>
                </c:pt>
                <c:pt idx="6">
                  <c:v>500</c:v>
                </c:pt>
                <c:pt idx="7">
                  <c:v>600</c:v>
                </c:pt>
                <c:pt idx="8">
                  <c:v>700</c:v>
                </c:pt>
                <c:pt idx="9">
                  <c:v>800</c:v>
                </c:pt>
                <c:pt idx="10">
                  <c:v>900</c:v>
                </c:pt>
                <c:pt idx="11">
                  <c:v>1000</c:v>
                </c:pt>
                <c:pt idx="12">
                  <c:v>1500</c:v>
                </c:pt>
                <c:pt idx="13">
                  <c:v>2000</c:v>
                </c:pt>
                <c:pt idx="14">
                  <c:v>3000</c:v>
                </c:pt>
                <c:pt idx="15">
                  <c:v>4000</c:v>
                </c:pt>
                <c:pt idx="16">
                  <c:v>5000</c:v>
                </c:pt>
                <c:pt idx="17">
                  <c:v>6000</c:v>
                </c:pt>
              </c:numCache>
            </c:numRef>
          </c:yVal>
          <c:smooth val="0"/>
          <c:extLst>
            <c:ext xmlns:c16="http://schemas.microsoft.com/office/drawing/2014/chart" uri="{C3380CC4-5D6E-409C-BE32-E72D297353CC}">
              <c16:uniqueId val="{00000014-38FE-4A2C-A407-2B66F36F9B4A}"/>
            </c:ext>
          </c:extLst>
        </c:ser>
        <c:ser>
          <c:idx val="5"/>
          <c:order val="1"/>
          <c:tx>
            <c:strRef>
              <c:f>'Q-SSC (PTP) Indoor In-band'!$I$1</c:f>
              <c:strCache>
                <c:ptCount val="1"/>
                <c:pt idx="0">
                  <c:v>Trad. building, required distance (m), BEL 1%</c:v>
                </c:pt>
              </c:strCache>
            </c:strRef>
          </c:tx>
          <c:spPr>
            <a:ln w="9525" cap="rnd">
              <a:solidFill>
                <a:schemeClr val="accent6"/>
              </a:solidFill>
              <a:round/>
            </a:ln>
            <a:effectLst/>
          </c:spPr>
          <c:marker>
            <c:symbol val="circle"/>
            <c:size val="5"/>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w="9525">
                <a:solidFill>
                  <a:schemeClr val="accent6"/>
                </a:solidFill>
                <a:round/>
              </a:ln>
              <a:effectLst/>
            </c:spPr>
          </c:marker>
          <c:xVal>
            <c:numRef>
              <c:f>'Q-SSC (PTP) Indoor In-band'!$A$2:$A$19</c:f>
              <c:numCache>
                <c:formatCode>General</c:formatCode>
                <c:ptCount val="18"/>
                <c:pt idx="0">
                  <c:v>15</c:v>
                </c:pt>
                <c:pt idx="1">
                  <c:v>50</c:v>
                </c:pt>
                <c:pt idx="2">
                  <c:v>100</c:v>
                </c:pt>
                <c:pt idx="3">
                  <c:v>200</c:v>
                </c:pt>
                <c:pt idx="4">
                  <c:v>300</c:v>
                </c:pt>
                <c:pt idx="5">
                  <c:v>400</c:v>
                </c:pt>
                <c:pt idx="6">
                  <c:v>500</c:v>
                </c:pt>
                <c:pt idx="7">
                  <c:v>600</c:v>
                </c:pt>
                <c:pt idx="8">
                  <c:v>700</c:v>
                </c:pt>
                <c:pt idx="9">
                  <c:v>800</c:v>
                </c:pt>
                <c:pt idx="10">
                  <c:v>900</c:v>
                </c:pt>
                <c:pt idx="11">
                  <c:v>1000</c:v>
                </c:pt>
                <c:pt idx="12">
                  <c:v>1500</c:v>
                </c:pt>
                <c:pt idx="13">
                  <c:v>2000</c:v>
                </c:pt>
                <c:pt idx="14">
                  <c:v>3000</c:v>
                </c:pt>
                <c:pt idx="15">
                  <c:v>4000</c:v>
                </c:pt>
                <c:pt idx="16">
                  <c:v>5000</c:v>
                </c:pt>
                <c:pt idx="17">
                  <c:v>6000</c:v>
                </c:pt>
              </c:numCache>
            </c:numRef>
          </c:xVal>
          <c:yVal>
            <c:numRef>
              <c:f>'Q-SSC (PTP) Indoor In-band'!$I$2:$I$19</c:f>
              <c:numCache>
                <c:formatCode>0.0</c:formatCode>
                <c:ptCount val="18"/>
                <c:pt idx="0">
                  <c:v>86.746384000718464</c:v>
                </c:pt>
                <c:pt idx="1">
                  <c:v>142.43441767774976</c:v>
                </c:pt>
                <c:pt idx="2">
                  <c:v>334.52695777452288</c:v>
                </c:pt>
                <c:pt idx="3">
                  <c:v>919.41866264076884</c:v>
                </c:pt>
                <c:pt idx="4">
                  <c:v>2232.2113018910109</c:v>
                </c:pt>
                <c:pt idx="5">
                  <c:v>3481.2615073557968</c:v>
                </c:pt>
                <c:pt idx="6">
                  <c:v>4545.9855745953009</c:v>
                </c:pt>
                <c:pt idx="7">
                  <c:v>5431.4869948878359</c:v>
                </c:pt>
                <c:pt idx="8">
                  <c:v>6167.9156955661429</c:v>
                </c:pt>
                <c:pt idx="9">
                  <c:v>6785.1400177922951</c:v>
                </c:pt>
                <c:pt idx="10">
                  <c:v>7307.6472495962571</c:v>
                </c:pt>
                <c:pt idx="11">
                  <c:v>7754.5072783921914</c:v>
                </c:pt>
                <c:pt idx="12">
                  <c:v>9265.978013216969</c:v>
                </c:pt>
                <c:pt idx="13">
                  <c:v>10128.915208966831</c:v>
                </c:pt>
                <c:pt idx="14">
                  <c:v>11072.25440567156</c:v>
                </c:pt>
                <c:pt idx="15">
                  <c:v>11576.386254407636</c:v>
                </c:pt>
                <c:pt idx="16">
                  <c:v>11889.819771825187</c:v>
                </c:pt>
                <c:pt idx="17">
                  <c:v>12103.47682959996</c:v>
                </c:pt>
              </c:numCache>
            </c:numRef>
          </c:yVal>
          <c:smooth val="0"/>
          <c:extLst>
            <c:ext xmlns:c16="http://schemas.microsoft.com/office/drawing/2014/chart" uri="{C3380CC4-5D6E-409C-BE32-E72D297353CC}">
              <c16:uniqueId val="{00000015-38FE-4A2C-A407-2B66F36F9B4A}"/>
            </c:ext>
          </c:extLst>
        </c:ser>
        <c:ser>
          <c:idx val="6"/>
          <c:order val="2"/>
          <c:tx>
            <c:strRef>
              <c:f>'Q-SSC (PTP) Indoor In-band'!$F$1</c:f>
              <c:strCache>
                <c:ptCount val="1"/>
                <c:pt idx="0">
                  <c:v>Trad. building, required distance (m), BEL 50%</c:v>
                </c:pt>
              </c:strCache>
            </c:strRef>
          </c:tx>
          <c:spPr>
            <a:ln w="9525" cap="rnd">
              <a:solidFill>
                <a:schemeClr val="accent1">
                  <a:lumMod val="60000"/>
                </a:schemeClr>
              </a:solidFill>
              <a:round/>
            </a:ln>
            <a:effectLst/>
          </c:spPr>
          <c:marker>
            <c:symbol val="circle"/>
            <c:size val="5"/>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w="9525">
                <a:solidFill>
                  <a:schemeClr val="accent1">
                    <a:lumMod val="60000"/>
                  </a:schemeClr>
                </a:solidFill>
                <a:round/>
              </a:ln>
              <a:effectLst/>
            </c:spPr>
          </c:marker>
          <c:xVal>
            <c:numRef>
              <c:f>'Q-SSC (PTP) Indoor In-band'!$A$2:$A$19</c:f>
              <c:numCache>
                <c:formatCode>General</c:formatCode>
                <c:ptCount val="18"/>
                <c:pt idx="0">
                  <c:v>15</c:v>
                </c:pt>
                <c:pt idx="1">
                  <c:v>50</c:v>
                </c:pt>
                <c:pt idx="2">
                  <c:v>100</c:v>
                </c:pt>
                <c:pt idx="3">
                  <c:v>200</c:v>
                </c:pt>
                <c:pt idx="4">
                  <c:v>300</c:v>
                </c:pt>
                <c:pt idx="5">
                  <c:v>400</c:v>
                </c:pt>
                <c:pt idx="6">
                  <c:v>500</c:v>
                </c:pt>
                <c:pt idx="7">
                  <c:v>600</c:v>
                </c:pt>
                <c:pt idx="8">
                  <c:v>700</c:v>
                </c:pt>
                <c:pt idx="9">
                  <c:v>800</c:v>
                </c:pt>
                <c:pt idx="10">
                  <c:v>900</c:v>
                </c:pt>
                <c:pt idx="11">
                  <c:v>1000</c:v>
                </c:pt>
                <c:pt idx="12">
                  <c:v>1500</c:v>
                </c:pt>
                <c:pt idx="13">
                  <c:v>2000</c:v>
                </c:pt>
                <c:pt idx="14">
                  <c:v>3000</c:v>
                </c:pt>
                <c:pt idx="15">
                  <c:v>4000</c:v>
                </c:pt>
                <c:pt idx="16">
                  <c:v>5000</c:v>
                </c:pt>
                <c:pt idx="17">
                  <c:v>6000</c:v>
                </c:pt>
              </c:numCache>
            </c:numRef>
          </c:xVal>
          <c:yVal>
            <c:numRef>
              <c:f>'Q-SSC (PTP) Indoor In-band'!$F$2:$F$19</c:f>
              <c:numCache>
                <c:formatCode>0.0</c:formatCode>
                <c:ptCount val="18"/>
                <c:pt idx="0">
                  <c:v>8.9794839886102071</c:v>
                </c:pt>
                <c:pt idx="1">
                  <c:v>14.743987172465644</c:v>
                </c:pt>
                <c:pt idx="2">
                  <c:v>34.628295988336951</c:v>
                </c:pt>
                <c:pt idx="3">
                  <c:v>95.172902653138948</c:v>
                </c:pt>
                <c:pt idx="4">
                  <c:v>231.06560435255787</c:v>
                </c:pt>
                <c:pt idx="5">
                  <c:v>360.36005795016769</c:v>
                </c:pt>
                <c:pt idx="6">
                  <c:v>470.57413573796191</c:v>
                </c:pt>
                <c:pt idx="7">
                  <c:v>562.23612161788685</c:v>
                </c:pt>
                <c:pt idx="8">
                  <c:v>638.46696170038763</c:v>
                </c:pt>
                <c:pt idx="9">
                  <c:v>702.3584539240245</c:v>
                </c:pt>
                <c:pt idx="10">
                  <c:v>756.44538072754005</c:v>
                </c:pt>
                <c:pt idx="11">
                  <c:v>802.70174656856432</c:v>
                </c:pt>
                <c:pt idx="12">
                  <c:v>959.16045570045867</c:v>
                </c:pt>
                <c:pt idx="13">
                  <c:v>1048.4867235521263</c:v>
                </c:pt>
                <c:pt idx="14">
                  <c:v>1146.1357415511779</c:v>
                </c:pt>
                <c:pt idx="15">
                  <c:v>1198.3205549704508</c:v>
                </c:pt>
                <c:pt idx="16">
                  <c:v>1230.7653800034</c:v>
                </c:pt>
                <c:pt idx="17">
                  <c:v>1252.8819229745311</c:v>
                </c:pt>
              </c:numCache>
            </c:numRef>
          </c:yVal>
          <c:smooth val="0"/>
          <c:extLst>
            <c:ext xmlns:c16="http://schemas.microsoft.com/office/drawing/2014/chart" uri="{C3380CC4-5D6E-409C-BE32-E72D297353CC}">
              <c16:uniqueId val="{00000016-38FE-4A2C-A407-2B66F36F9B4A}"/>
            </c:ext>
          </c:extLst>
        </c:ser>
        <c:ser>
          <c:idx val="7"/>
          <c:order val="3"/>
          <c:tx>
            <c:strRef>
              <c:f>'Q-SSC (PTP) Indoor In-band'!$K$1</c:f>
              <c:strCache>
                <c:ptCount val="1"/>
                <c:pt idx="0">
                  <c:v>Trad. building, required distance (m), BEL 10%</c:v>
                </c:pt>
              </c:strCache>
            </c:strRef>
          </c:tx>
          <c:spPr>
            <a:ln w="9525" cap="rnd">
              <a:solidFill>
                <a:schemeClr val="accent2">
                  <a:lumMod val="60000"/>
                </a:schemeClr>
              </a:solidFill>
              <a:round/>
            </a:ln>
            <a:effectLst/>
          </c:spPr>
          <c:marker>
            <c:symbol val="circle"/>
            <c:size val="5"/>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w="9525">
                <a:solidFill>
                  <a:schemeClr val="accent2">
                    <a:lumMod val="60000"/>
                  </a:schemeClr>
                </a:solidFill>
                <a:round/>
              </a:ln>
              <a:effectLst/>
            </c:spPr>
          </c:marker>
          <c:xVal>
            <c:numRef>
              <c:f>'Q-SSC (PTP) Indoor In-band'!$A$2:$A$19</c:f>
              <c:numCache>
                <c:formatCode>General</c:formatCode>
                <c:ptCount val="18"/>
                <c:pt idx="0">
                  <c:v>15</c:v>
                </c:pt>
                <c:pt idx="1">
                  <c:v>50</c:v>
                </c:pt>
                <c:pt idx="2">
                  <c:v>100</c:v>
                </c:pt>
                <c:pt idx="3">
                  <c:v>200</c:v>
                </c:pt>
                <c:pt idx="4">
                  <c:v>300</c:v>
                </c:pt>
                <c:pt idx="5">
                  <c:v>400</c:v>
                </c:pt>
                <c:pt idx="6">
                  <c:v>500</c:v>
                </c:pt>
                <c:pt idx="7">
                  <c:v>600</c:v>
                </c:pt>
                <c:pt idx="8">
                  <c:v>700</c:v>
                </c:pt>
                <c:pt idx="9">
                  <c:v>800</c:v>
                </c:pt>
                <c:pt idx="10">
                  <c:v>900</c:v>
                </c:pt>
                <c:pt idx="11">
                  <c:v>1000</c:v>
                </c:pt>
                <c:pt idx="12">
                  <c:v>1500</c:v>
                </c:pt>
                <c:pt idx="13">
                  <c:v>2000</c:v>
                </c:pt>
                <c:pt idx="14">
                  <c:v>3000</c:v>
                </c:pt>
                <c:pt idx="15">
                  <c:v>4000</c:v>
                </c:pt>
                <c:pt idx="16">
                  <c:v>5000</c:v>
                </c:pt>
                <c:pt idx="17">
                  <c:v>6000</c:v>
                </c:pt>
              </c:numCache>
            </c:numRef>
          </c:xVal>
          <c:yVal>
            <c:numRef>
              <c:f>'Q-SSC (PTP) Indoor In-band'!$K$2:$K$19</c:f>
              <c:numCache>
                <c:formatCode>0.0</c:formatCode>
                <c:ptCount val="18"/>
                <c:pt idx="0">
                  <c:v>51.671537037258609</c:v>
                </c:pt>
                <c:pt idx="1">
                  <c:v>84.842790546234781</c:v>
                </c:pt>
                <c:pt idx="2">
                  <c:v>199.26504473621111</c:v>
                </c:pt>
                <c:pt idx="3">
                  <c:v>547.66289138917648</c:v>
                </c:pt>
                <c:pt idx="4">
                  <c:v>1329.6437688940825</c:v>
                </c:pt>
                <c:pt idx="5">
                  <c:v>2073.6556916565878</c:v>
                </c:pt>
                <c:pt idx="6">
                  <c:v>2707.8715118153973</c:v>
                </c:pt>
                <c:pt idx="7">
                  <c:v>3235.3311859248306</c:v>
                </c:pt>
                <c:pt idx="8">
                  <c:v>3673.9938843271561</c:v>
                </c:pt>
                <c:pt idx="9">
                  <c:v>4041.6510471426259</c:v>
                </c:pt>
                <c:pt idx="10">
                  <c:v>4352.8888248483836</c:v>
                </c:pt>
                <c:pt idx="11">
                  <c:v>4619.066427458406</c:v>
                </c:pt>
                <c:pt idx="12">
                  <c:v>5519.3923252455024</c:v>
                </c:pt>
                <c:pt idx="13">
                  <c:v>6033.4113449967772</c:v>
                </c:pt>
                <c:pt idx="14">
                  <c:v>6595.322792980849</c:v>
                </c:pt>
                <c:pt idx="15">
                  <c:v>6895.6150506202248</c:v>
                </c:pt>
                <c:pt idx="16">
                  <c:v>7082.3155314589994</c:v>
                </c:pt>
                <c:pt idx="17">
                  <c:v>7209.5829524732253</c:v>
                </c:pt>
              </c:numCache>
            </c:numRef>
          </c:yVal>
          <c:smooth val="0"/>
          <c:extLst>
            <c:ext xmlns:c16="http://schemas.microsoft.com/office/drawing/2014/chart" uri="{C3380CC4-5D6E-409C-BE32-E72D297353CC}">
              <c16:uniqueId val="{00000017-38FE-4A2C-A407-2B66F36F9B4A}"/>
            </c:ext>
          </c:extLst>
        </c:ser>
        <c:ser>
          <c:idx val="2"/>
          <c:order val="4"/>
          <c:tx>
            <c:strRef>
              <c:f>'Q-SSC (PTP) Indoor In-band'!$O$1</c:f>
              <c:strCache>
                <c:ptCount val="1"/>
                <c:pt idx="0">
                  <c:v>Therm. eff. building, required distance (m), BEL 1%</c:v>
                </c:pt>
              </c:strCache>
            </c:strRef>
          </c:tx>
          <c:spPr>
            <a:ln w="9525" cap="rnd">
              <a:solidFill>
                <a:schemeClr val="accent3"/>
              </a:solidFill>
              <a:round/>
            </a:ln>
            <a:effectLst/>
          </c:spPr>
          <c:marker>
            <c:symbol val="circle"/>
            <c:size val="5"/>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w="9525">
                <a:solidFill>
                  <a:schemeClr val="accent3"/>
                </a:solidFill>
                <a:round/>
              </a:ln>
              <a:effectLst/>
            </c:spPr>
          </c:marker>
          <c:xVal>
            <c:numRef>
              <c:f>'Q-SSC (PTP) Indoor In-band'!$A$2:$A$19</c:f>
              <c:numCache>
                <c:formatCode>General</c:formatCode>
                <c:ptCount val="18"/>
                <c:pt idx="0">
                  <c:v>15</c:v>
                </c:pt>
                <c:pt idx="1">
                  <c:v>50</c:v>
                </c:pt>
                <c:pt idx="2">
                  <c:v>100</c:v>
                </c:pt>
                <c:pt idx="3">
                  <c:v>200</c:v>
                </c:pt>
                <c:pt idx="4">
                  <c:v>300</c:v>
                </c:pt>
                <c:pt idx="5">
                  <c:v>400</c:v>
                </c:pt>
                <c:pt idx="6">
                  <c:v>500</c:v>
                </c:pt>
                <c:pt idx="7">
                  <c:v>600</c:v>
                </c:pt>
                <c:pt idx="8">
                  <c:v>700</c:v>
                </c:pt>
                <c:pt idx="9">
                  <c:v>800</c:v>
                </c:pt>
                <c:pt idx="10">
                  <c:v>900</c:v>
                </c:pt>
                <c:pt idx="11">
                  <c:v>1000</c:v>
                </c:pt>
                <c:pt idx="12">
                  <c:v>1500</c:v>
                </c:pt>
                <c:pt idx="13">
                  <c:v>2000</c:v>
                </c:pt>
                <c:pt idx="14">
                  <c:v>3000</c:v>
                </c:pt>
                <c:pt idx="15">
                  <c:v>4000</c:v>
                </c:pt>
                <c:pt idx="16">
                  <c:v>5000</c:v>
                </c:pt>
                <c:pt idx="17">
                  <c:v>6000</c:v>
                </c:pt>
              </c:numCache>
            </c:numRef>
          </c:xVal>
          <c:yVal>
            <c:numRef>
              <c:f>'Q-SSC (PTP) Indoor In-band'!$O$2:$O$19</c:f>
              <c:numCache>
                <c:formatCode>0.0</c:formatCode>
                <c:ptCount val="18"/>
                <c:pt idx="0">
                  <c:v>36.161911616660504</c:v>
                </c:pt>
                <c:pt idx="1">
                  <c:v>59.376547882279709</c:v>
                </c:pt>
                <c:pt idx="2">
                  <c:v>139.45404664167239</c:v>
                </c:pt>
                <c:pt idx="3">
                  <c:v>383.27749104617777</c:v>
                </c:pt>
                <c:pt idx="4">
                  <c:v>930.54054919482087</c:v>
                </c:pt>
                <c:pt idx="5">
                  <c:v>1451.2313382704226</c:v>
                </c:pt>
                <c:pt idx="6">
                  <c:v>1895.0822037465828</c:v>
                </c:pt>
                <c:pt idx="7">
                  <c:v>2264.2206348860377</c:v>
                </c:pt>
                <c:pt idx="8">
                  <c:v>2571.2152133076643</c:v>
                </c:pt>
                <c:pt idx="9">
                  <c:v>2828.5171359769765</c:v>
                </c:pt>
                <c:pt idx="10">
                  <c:v>3046.3344035578853</c:v>
                </c:pt>
                <c:pt idx="11">
                  <c:v>3232.6166682595831</c:v>
                </c:pt>
                <c:pt idx="12">
                  <c:v>3862.7025416194447</c:v>
                </c:pt>
                <c:pt idx="13">
                  <c:v>4222.434638385309</c:v>
                </c:pt>
                <c:pt idx="14">
                  <c:v>4615.683867719009</c:v>
                </c:pt>
                <c:pt idx="15">
                  <c:v>4825.841000689381</c:v>
                </c:pt>
                <c:pt idx="16">
                  <c:v>4956.5018378541572</c:v>
                </c:pt>
                <c:pt idx="17">
                  <c:v>5045.568923802829</c:v>
                </c:pt>
              </c:numCache>
            </c:numRef>
          </c:yVal>
          <c:smooth val="0"/>
          <c:extLst>
            <c:ext xmlns:c16="http://schemas.microsoft.com/office/drawing/2014/chart" uri="{C3380CC4-5D6E-409C-BE32-E72D297353CC}">
              <c16:uniqueId val="{0000000F-38FE-4A2C-A407-2B66F36F9B4A}"/>
            </c:ext>
          </c:extLst>
        </c:ser>
        <c:ser>
          <c:idx val="1"/>
          <c:order val="5"/>
          <c:tx>
            <c:strRef>
              <c:f>'Q-SSC (PTP) Indoor In-band'!$Q$1</c:f>
              <c:strCache>
                <c:ptCount val="1"/>
                <c:pt idx="0">
                  <c:v>Therm. eff. building, required distance (m), BEL 10%</c:v>
                </c:pt>
              </c:strCache>
            </c:strRef>
          </c:tx>
          <c:spPr>
            <a:ln w="9525" cap="rnd">
              <a:solidFill>
                <a:schemeClr val="accent2"/>
              </a:solidFill>
              <a:round/>
            </a:ln>
            <a:effectLst/>
          </c:spPr>
          <c:marker>
            <c:symbol val="circle"/>
            <c:size val="5"/>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w="9525">
                <a:solidFill>
                  <a:schemeClr val="accent2"/>
                </a:solidFill>
                <a:round/>
              </a:ln>
              <a:effectLst/>
            </c:spPr>
          </c:marker>
          <c:xVal>
            <c:numRef>
              <c:f>'Q-SSC (PTP) Indoor In-band'!$A$2:$A$19</c:f>
              <c:numCache>
                <c:formatCode>General</c:formatCode>
                <c:ptCount val="18"/>
                <c:pt idx="0">
                  <c:v>15</c:v>
                </c:pt>
                <c:pt idx="1">
                  <c:v>50</c:v>
                </c:pt>
                <c:pt idx="2">
                  <c:v>100</c:v>
                </c:pt>
                <c:pt idx="3">
                  <c:v>200</c:v>
                </c:pt>
                <c:pt idx="4">
                  <c:v>300</c:v>
                </c:pt>
                <c:pt idx="5">
                  <c:v>400</c:v>
                </c:pt>
                <c:pt idx="6">
                  <c:v>500</c:v>
                </c:pt>
                <c:pt idx="7">
                  <c:v>600</c:v>
                </c:pt>
                <c:pt idx="8">
                  <c:v>700</c:v>
                </c:pt>
                <c:pt idx="9">
                  <c:v>800</c:v>
                </c:pt>
                <c:pt idx="10">
                  <c:v>900</c:v>
                </c:pt>
                <c:pt idx="11">
                  <c:v>1000</c:v>
                </c:pt>
                <c:pt idx="12">
                  <c:v>1500</c:v>
                </c:pt>
                <c:pt idx="13">
                  <c:v>2000</c:v>
                </c:pt>
                <c:pt idx="14">
                  <c:v>3000</c:v>
                </c:pt>
                <c:pt idx="15">
                  <c:v>4000</c:v>
                </c:pt>
                <c:pt idx="16">
                  <c:v>5000</c:v>
                </c:pt>
                <c:pt idx="17">
                  <c:v>6000</c:v>
                </c:pt>
              </c:numCache>
            </c:numRef>
          </c:xVal>
          <c:yVal>
            <c:numRef>
              <c:f>'Q-SSC (PTP) Indoor In-band'!$Q$2:$Q$19</c:f>
              <c:numCache>
                <c:formatCode>0.0</c:formatCode>
                <c:ptCount val="18"/>
                <c:pt idx="0">
                  <c:v>6.2842199976594229</c:v>
                </c:pt>
                <c:pt idx="1">
                  <c:v>10.31846141181026</c:v>
                </c:pt>
                <c:pt idx="2">
                  <c:v>24.234335782635224</c:v>
                </c:pt>
                <c:pt idx="3">
                  <c:v>66.605994158102874</c:v>
                </c:pt>
                <c:pt idx="4">
                  <c:v>161.70941375756553</c:v>
                </c:pt>
                <c:pt idx="5">
                  <c:v>252.19510223534041</c:v>
                </c:pt>
                <c:pt idx="6">
                  <c:v>329.32754242190026</c:v>
                </c:pt>
                <c:pt idx="7">
                  <c:v>393.47644957763919</c:v>
                </c:pt>
                <c:pt idx="8">
                  <c:v>446.82599285790667</c:v>
                </c:pt>
                <c:pt idx="9">
                  <c:v>491.53994230325969</c:v>
                </c:pt>
                <c:pt idx="10">
                  <c:v>529.39224511506154</c:v>
                </c:pt>
                <c:pt idx="11">
                  <c:v>561.76439251305453</c:v>
                </c:pt>
                <c:pt idx="12">
                  <c:v>671.2607678038587</c:v>
                </c:pt>
                <c:pt idx="13">
                  <c:v>733.77504139260452</c:v>
                </c:pt>
                <c:pt idx="14">
                  <c:v>802.11392505672006</c:v>
                </c:pt>
                <c:pt idx="15">
                  <c:v>838.63504904107288</c:v>
                </c:pt>
                <c:pt idx="16">
                  <c:v>861.34130015207666</c:v>
                </c:pt>
                <c:pt idx="17">
                  <c:v>876.81938572966328</c:v>
                </c:pt>
              </c:numCache>
            </c:numRef>
          </c:yVal>
          <c:smooth val="0"/>
          <c:extLst>
            <c:ext xmlns:c16="http://schemas.microsoft.com/office/drawing/2014/chart" uri="{C3380CC4-5D6E-409C-BE32-E72D297353CC}">
              <c16:uniqueId val="{00000011-38FE-4A2C-A407-2B66F36F9B4A}"/>
            </c:ext>
          </c:extLst>
        </c:ser>
        <c:ser>
          <c:idx val="3"/>
          <c:order val="6"/>
          <c:tx>
            <c:strRef>
              <c:f>'Q-SSC (PTP) Indoor In-band'!$M$1</c:f>
              <c:strCache>
                <c:ptCount val="1"/>
                <c:pt idx="0">
                  <c:v>Therm. eff. building, required distance (m), BEL 50%</c:v>
                </c:pt>
              </c:strCache>
            </c:strRef>
          </c:tx>
          <c:spPr>
            <a:ln w="9525" cap="rnd">
              <a:solidFill>
                <a:schemeClr val="accent4"/>
              </a:solidFill>
              <a:round/>
            </a:ln>
            <a:effectLst/>
          </c:spPr>
          <c:marker>
            <c:symbol val="circle"/>
            <c:size val="5"/>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w="9525">
                <a:solidFill>
                  <a:schemeClr val="accent4"/>
                </a:solidFill>
                <a:round/>
              </a:ln>
              <a:effectLst/>
            </c:spPr>
          </c:marker>
          <c:xVal>
            <c:numRef>
              <c:f>'Q-SSC (PTP) Indoor In-band'!$A$2:$A$19</c:f>
              <c:numCache>
                <c:formatCode>General</c:formatCode>
                <c:ptCount val="18"/>
                <c:pt idx="0">
                  <c:v>15</c:v>
                </c:pt>
                <c:pt idx="1">
                  <c:v>50</c:v>
                </c:pt>
                <c:pt idx="2">
                  <c:v>100</c:v>
                </c:pt>
                <c:pt idx="3">
                  <c:v>200</c:v>
                </c:pt>
                <c:pt idx="4">
                  <c:v>300</c:v>
                </c:pt>
                <c:pt idx="5">
                  <c:v>400</c:v>
                </c:pt>
                <c:pt idx="6">
                  <c:v>500</c:v>
                </c:pt>
                <c:pt idx="7">
                  <c:v>600</c:v>
                </c:pt>
                <c:pt idx="8">
                  <c:v>700</c:v>
                </c:pt>
                <c:pt idx="9">
                  <c:v>800</c:v>
                </c:pt>
                <c:pt idx="10">
                  <c:v>900</c:v>
                </c:pt>
                <c:pt idx="11">
                  <c:v>1000</c:v>
                </c:pt>
                <c:pt idx="12">
                  <c:v>1500</c:v>
                </c:pt>
                <c:pt idx="13">
                  <c:v>2000</c:v>
                </c:pt>
                <c:pt idx="14">
                  <c:v>3000</c:v>
                </c:pt>
                <c:pt idx="15">
                  <c:v>4000</c:v>
                </c:pt>
                <c:pt idx="16">
                  <c:v>5000</c:v>
                </c:pt>
                <c:pt idx="17">
                  <c:v>6000</c:v>
                </c:pt>
              </c:numCache>
            </c:numRef>
          </c:xVal>
          <c:yVal>
            <c:numRef>
              <c:f>'Q-SSC (PTP) Indoor In-band'!$M$2:$M$19</c:f>
              <c:numCache>
                <c:formatCode>0.0</c:formatCode>
                <c:ptCount val="18"/>
                <c:pt idx="0">
                  <c:v>0.31860411475674111</c:v>
                </c:pt>
                <c:pt idx="1">
                  <c:v>0.52313640594788946</c:v>
                </c:pt>
                <c:pt idx="2">
                  <c:v>1.2286583063005247</c:v>
                </c:pt>
                <c:pt idx="3">
                  <c:v>3.3768620153557367</c:v>
                </c:pt>
                <c:pt idx="4">
                  <c:v>8.1985170215635428</c:v>
                </c:pt>
                <c:pt idx="5">
                  <c:v>12.786057350570658</c:v>
                </c:pt>
                <c:pt idx="6">
                  <c:v>16.696600398684684</c:v>
                </c:pt>
                <c:pt idx="7">
                  <c:v>19.948890386078304</c:v>
                </c:pt>
                <c:pt idx="8">
                  <c:v>22.653662659457787</c:v>
                </c:pt>
                <c:pt idx="9">
                  <c:v>24.920618349363711</c:v>
                </c:pt>
                <c:pt idx="10">
                  <c:v>26.839694930602125</c:v>
                </c:pt>
                <c:pt idx="11">
                  <c:v>28.48093272437027</c:v>
                </c:pt>
                <c:pt idx="12">
                  <c:v>34.032297210590031</c:v>
                </c:pt>
                <c:pt idx="13">
                  <c:v>37.201712794993732</c:v>
                </c:pt>
                <c:pt idx="14">
                  <c:v>40.66643069815099</c:v>
                </c:pt>
                <c:pt idx="15">
                  <c:v>42.518017749732472</c:v>
                </c:pt>
                <c:pt idx="16">
                  <c:v>43.669203583035639</c:v>
                </c:pt>
                <c:pt idx="17">
                  <c:v>44.453928140007349</c:v>
                </c:pt>
              </c:numCache>
            </c:numRef>
          </c:yVal>
          <c:smooth val="0"/>
          <c:extLst>
            <c:ext xmlns:c16="http://schemas.microsoft.com/office/drawing/2014/chart" uri="{C3380CC4-5D6E-409C-BE32-E72D297353CC}">
              <c16:uniqueId val="{00000013-38FE-4A2C-A407-2B66F36F9B4A}"/>
            </c:ext>
          </c:extLst>
        </c:ser>
        <c:dLbls>
          <c:showLegendKey val="0"/>
          <c:showVal val="0"/>
          <c:showCatName val="0"/>
          <c:showSerName val="0"/>
          <c:showPercent val="0"/>
          <c:showBubbleSize val="0"/>
        </c:dLbls>
        <c:axId val="1375310847"/>
        <c:axId val="1375296287"/>
      </c:scatterChart>
      <c:valAx>
        <c:axId val="1375310847"/>
        <c:scaling>
          <c:orientation val="minMax"/>
          <c:max val="4000"/>
        </c:scaling>
        <c:delete val="0"/>
        <c:axPos val="b"/>
        <c:title>
          <c:tx>
            <c:rich>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AU"/>
                  <a:t>Assumed distance between SSC and PP-FS (m)</a:t>
                </a:r>
              </a:p>
            </c:rich>
          </c:tx>
          <c:overlay val="0"/>
          <c:spPr>
            <a:noFill/>
            <a:ln>
              <a:noFill/>
            </a:ln>
            <a:effectLst/>
          </c:spPr>
          <c:txPr>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DK"/>
            </a:p>
          </c:txPr>
        </c:title>
        <c:numFmt formatCode="General"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DK"/>
          </a:p>
        </c:txPr>
        <c:crossAx val="1375296287"/>
        <c:crosses val="autoZero"/>
        <c:crossBetween val="midCat"/>
        <c:majorUnit val="1000"/>
        <c:minorUnit val="500"/>
      </c:valAx>
      <c:valAx>
        <c:axId val="1375296287"/>
        <c:scaling>
          <c:orientation val="minMax"/>
          <c:max val="4000"/>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AU"/>
                  <a:t>Required minimum separation distance (m)</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DK"/>
            </a:p>
          </c:txPr>
        </c:title>
        <c:numFmt formatCode="0" sourceLinked="0"/>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DK"/>
          </a:p>
        </c:txPr>
        <c:crossAx val="1375310847"/>
        <c:crosses val="autoZero"/>
        <c:crossBetween val="midCat"/>
        <c:majorUnit val="1000"/>
        <c:minorUnit val="500"/>
      </c:valAx>
      <c:spPr>
        <a:noFill/>
        <a:ln>
          <a:noFill/>
        </a:ln>
        <a:effectLst/>
      </c:spPr>
    </c:plotArea>
    <c:legend>
      <c:legendPos val="r"/>
      <c:layout>
        <c:manualLayout>
          <c:xMode val="edge"/>
          <c:yMode val="edge"/>
          <c:x val="0.66220240740740743"/>
          <c:y val="0.15510320512820511"/>
          <c:w val="0.32368648148148149"/>
          <c:h val="0.6736743589743590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DK"/>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DK"/>
    </a:p>
  </c:txPr>
  <c:printSettings>
    <c:headerFooter/>
    <c:pageMargins b="0.78740157499999996" l="0.7" r="0.7" t="0.78740157499999996"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DK"/>
        </a:p>
      </c:txPr>
    </c:title>
    <c:autoTitleDeleted val="0"/>
    <c:plotArea>
      <c:layout>
        <c:manualLayout>
          <c:layoutTarget val="inner"/>
          <c:xMode val="edge"/>
          <c:yMode val="edge"/>
          <c:x val="0.10545214351534621"/>
          <c:y val="7.9030231229770043E-2"/>
          <c:w val="0.87302067369876934"/>
          <c:h val="0.85604331548949253"/>
        </c:manualLayout>
      </c:layout>
      <c:scatterChart>
        <c:scatterStyle val="lineMarker"/>
        <c:varyColors val="0"/>
        <c:ser>
          <c:idx val="0"/>
          <c:order val="0"/>
          <c:tx>
            <c:strRef>
              <c:f>'Q-SSC (Ham Radio) Indoor'!$B$1</c:f>
              <c:strCache>
                <c:ptCount val="1"/>
                <c:pt idx="0">
                  <c:v> FS_ant (dB)</c:v>
                </c:pt>
              </c:strCache>
            </c:strRef>
          </c:tx>
          <c:spPr>
            <a:ln w="19050" cap="rnd">
              <a:solidFill>
                <a:schemeClr val="accent1"/>
              </a:solidFill>
              <a:round/>
            </a:ln>
            <a:effectLst/>
          </c:spPr>
          <c:marker>
            <c:symbol val="none"/>
          </c:marker>
          <c:xVal>
            <c:numRef>
              <c:f>'Q-SSC (Ham Radio) Indoor'!$A$2:$A$19</c:f>
              <c:numCache>
                <c:formatCode>General</c:formatCode>
                <c:ptCount val="18"/>
                <c:pt idx="0">
                  <c:v>15</c:v>
                </c:pt>
                <c:pt idx="1">
                  <c:v>50</c:v>
                </c:pt>
                <c:pt idx="2">
                  <c:v>100</c:v>
                </c:pt>
                <c:pt idx="3">
                  <c:v>200</c:v>
                </c:pt>
                <c:pt idx="4">
                  <c:v>300</c:v>
                </c:pt>
                <c:pt idx="5">
                  <c:v>400</c:v>
                </c:pt>
                <c:pt idx="6">
                  <c:v>500</c:v>
                </c:pt>
                <c:pt idx="7">
                  <c:v>600</c:v>
                </c:pt>
                <c:pt idx="8">
                  <c:v>700</c:v>
                </c:pt>
                <c:pt idx="9">
                  <c:v>800</c:v>
                </c:pt>
                <c:pt idx="10">
                  <c:v>900</c:v>
                </c:pt>
                <c:pt idx="11">
                  <c:v>1000</c:v>
                </c:pt>
                <c:pt idx="12">
                  <c:v>1500</c:v>
                </c:pt>
                <c:pt idx="13">
                  <c:v>2000</c:v>
                </c:pt>
                <c:pt idx="14">
                  <c:v>3000</c:v>
                </c:pt>
                <c:pt idx="15">
                  <c:v>4000</c:v>
                </c:pt>
                <c:pt idx="16">
                  <c:v>5000</c:v>
                </c:pt>
                <c:pt idx="17">
                  <c:v>6000</c:v>
                </c:pt>
              </c:numCache>
            </c:numRef>
          </c:xVal>
          <c:yVal>
            <c:numRef>
              <c:f>'Q-SSC (Ham Radio) Indoor'!$B$2:$B$19</c:f>
              <c:numCache>
                <c:formatCode>0.0</c:formatCode>
                <c:ptCount val="18"/>
                <c:pt idx="0">
                  <c:v>-0.66666666666666674</c:v>
                </c:pt>
                <c:pt idx="1">
                  <c:v>3.6406046128051033</c:v>
                </c:pt>
                <c:pt idx="2">
                  <c:v>11.056928146072615</c:v>
                </c:pt>
                <c:pt idx="3">
                  <c:v>19.838572024377303</c:v>
                </c:pt>
                <c:pt idx="4">
                  <c:v>27.543011778996565</c:v>
                </c:pt>
                <c:pt idx="5">
                  <c:v>31.403038687188083</c:v>
                </c:pt>
                <c:pt idx="6">
                  <c:v>33.72086679106053</c:v>
                </c:pt>
                <c:pt idx="7">
                  <c:v>35.266680605510913</c:v>
                </c:pt>
                <c:pt idx="8">
                  <c:v>36.37107430647346</c:v>
                </c:pt>
                <c:pt idx="9">
                  <c:v>37.199482008787847</c:v>
                </c:pt>
                <c:pt idx="10">
                  <c:v>37.843857229090183</c:v>
                </c:pt>
                <c:pt idx="11">
                  <c:v>38.359389884318723</c:v>
                </c:pt>
                <c:pt idx="12">
                  <c:v>39.906131032509172</c:v>
                </c:pt>
                <c:pt idx="13">
                  <c:v>40.679564437234369</c:v>
                </c:pt>
                <c:pt idx="14">
                  <c:v>41.453026844503796</c:v>
                </c:pt>
                <c:pt idx="15">
                  <c:v>41.839765903437019</c:v>
                </c:pt>
                <c:pt idx="16">
                  <c:v>42.071811156447914</c:v>
                </c:pt>
                <c:pt idx="17">
                  <c:v>42.226508588011143</c:v>
                </c:pt>
              </c:numCache>
            </c:numRef>
          </c:yVal>
          <c:smooth val="0"/>
          <c:extLst>
            <c:ext xmlns:c16="http://schemas.microsoft.com/office/drawing/2014/chart" uri="{C3380CC4-5D6E-409C-BE32-E72D297353CC}">
              <c16:uniqueId val="{00000000-6F39-4DB7-A057-4C46596B2A44}"/>
            </c:ext>
          </c:extLst>
        </c:ser>
        <c:dLbls>
          <c:showLegendKey val="0"/>
          <c:showVal val="0"/>
          <c:showCatName val="0"/>
          <c:showSerName val="0"/>
          <c:showPercent val="0"/>
          <c:showBubbleSize val="0"/>
        </c:dLbls>
        <c:axId val="1375295871"/>
        <c:axId val="1375299199"/>
      </c:scatterChart>
      <c:valAx>
        <c:axId val="137529587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K"/>
          </a:p>
        </c:txPr>
        <c:crossAx val="1375299199"/>
        <c:crosses val="autoZero"/>
        <c:crossBetween val="midCat"/>
      </c:valAx>
      <c:valAx>
        <c:axId val="1375299199"/>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K"/>
          </a:p>
        </c:txPr>
        <c:crossAx val="1375295871"/>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DK"/>
    </a:p>
  </c:txPr>
  <c:printSettings>
    <c:headerFooter/>
    <c:pageMargins b="0.78740157499999996" l="0.7" r="0.7" t="0.78740157499999996"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GB"/>
              <a:t>MCL results for Q-SSC trad./therm. eff. buildings </a:t>
            </a:r>
            <a:r>
              <a:rPr lang="en-GB" baseline="0"/>
              <a:t> with Amateur Radio (CW Morse)</a:t>
            </a:r>
            <a:endParaRPr lang="en-AU"/>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DK"/>
        </a:p>
      </c:txPr>
    </c:title>
    <c:autoTitleDeleted val="0"/>
    <c:plotArea>
      <c:layout/>
      <c:scatterChart>
        <c:scatterStyle val="lineMarker"/>
        <c:varyColors val="0"/>
        <c:ser>
          <c:idx val="4"/>
          <c:order val="0"/>
          <c:tx>
            <c:strRef>
              <c:f>'Q-SSC (Ham Radio) Indoor'!$G$1</c:f>
              <c:strCache>
                <c:ptCount val="1"/>
                <c:pt idx="0">
                  <c:v>Actual range</c:v>
                </c:pt>
              </c:strCache>
            </c:strRef>
          </c:tx>
          <c:spPr>
            <a:ln w="9525" cap="rnd">
              <a:solidFill>
                <a:schemeClr val="accent5"/>
              </a:solidFill>
              <a:round/>
            </a:ln>
            <a:effectLst/>
          </c:spPr>
          <c:marker>
            <c:symbol val="circle"/>
            <c:size val="5"/>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w="9525">
                <a:solidFill>
                  <a:schemeClr val="accent5"/>
                </a:solidFill>
                <a:round/>
              </a:ln>
              <a:effectLst/>
            </c:spPr>
          </c:marker>
          <c:xVal>
            <c:numRef>
              <c:f>'Q-SSC (Ham Radio) Indoor'!$A$2:$A$19</c:f>
              <c:numCache>
                <c:formatCode>General</c:formatCode>
                <c:ptCount val="18"/>
                <c:pt idx="0">
                  <c:v>15</c:v>
                </c:pt>
                <c:pt idx="1">
                  <c:v>50</c:v>
                </c:pt>
                <c:pt idx="2">
                  <c:v>100</c:v>
                </c:pt>
                <c:pt idx="3">
                  <c:v>200</c:v>
                </c:pt>
                <c:pt idx="4">
                  <c:v>300</c:v>
                </c:pt>
                <c:pt idx="5">
                  <c:v>400</c:v>
                </c:pt>
                <c:pt idx="6">
                  <c:v>500</c:v>
                </c:pt>
                <c:pt idx="7">
                  <c:v>600</c:v>
                </c:pt>
                <c:pt idx="8">
                  <c:v>700</c:v>
                </c:pt>
                <c:pt idx="9">
                  <c:v>800</c:v>
                </c:pt>
                <c:pt idx="10">
                  <c:v>900</c:v>
                </c:pt>
                <c:pt idx="11">
                  <c:v>1000</c:v>
                </c:pt>
                <c:pt idx="12">
                  <c:v>1500</c:v>
                </c:pt>
                <c:pt idx="13">
                  <c:v>2000</c:v>
                </c:pt>
                <c:pt idx="14">
                  <c:v>3000</c:v>
                </c:pt>
                <c:pt idx="15">
                  <c:v>4000</c:v>
                </c:pt>
                <c:pt idx="16">
                  <c:v>5000</c:v>
                </c:pt>
                <c:pt idx="17">
                  <c:v>6000</c:v>
                </c:pt>
              </c:numCache>
            </c:numRef>
          </c:xVal>
          <c:yVal>
            <c:numRef>
              <c:f>'Q-SSC (Ham Radio) Indoor'!$G$2:$G$19</c:f>
              <c:numCache>
                <c:formatCode>0.0</c:formatCode>
                <c:ptCount val="18"/>
                <c:pt idx="0">
                  <c:v>15</c:v>
                </c:pt>
                <c:pt idx="1">
                  <c:v>50</c:v>
                </c:pt>
                <c:pt idx="2">
                  <c:v>100</c:v>
                </c:pt>
                <c:pt idx="3">
                  <c:v>200</c:v>
                </c:pt>
                <c:pt idx="4">
                  <c:v>300</c:v>
                </c:pt>
                <c:pt idx="5">
                  <c:v>400</c:v>
                </c:pt>
                <c:pt idx="6">
                  <c:v>500</c:v>
                </c:pt>
                <c:pt idx="7">
                  <c:v>600</c:v>
                </c:pt>
                <c:pt idx="8">
                  <c:v>700</c:v>
                </c:pt>
                <c:pt idx="9">
                  <c:v>800</c:v>
                </c:pt>
                <c:pt idx="10">
                  <c:v>900</c:v>
                </c:pt>
                <c:pt idx="11">
                  <c:v>1000</c:v>
                </c:pt>
                <c:pt idx="12">
                  <c:v>1500</c:v>
                </c:pt>
                <c:pt idx="13">
                  <c:v>2000</c:v>
                </c:pt>
                <c:pt idx="14">
                  <c:v>3000</c:v>
                </c:pt>
                <c:pt idx="15">
                  <c:v>4000</c:v>
                </c:pt>
                <c:pt idx="16">
                  <c:v>5000</c:v>
                </c:pt>
                <c:pt idx="17">
                  <c:v>6000</c:v>
                </c:pt>
              </c:numCache>
            </c:numRef>
          </c:yVal>
          <c:smooth val="0"/>
          <c:extLst>
            <c:ext xmlns:c16="http://schemas.microsoft.com/office/drawing/2014/chart" uri="{C3380CC4-5D6E-409C-BE32-E72D297353CC}">
              <c16:uniqueId val="{00000000-E9E8-4EFA-8481-587FF8D43E8E}"/>
            </c:ext>
          </c:extLst>
        </c:ser>
        <c:ser>
          <c:idx val="5"/>
          <c:order val="1"/>
          <c:tx>
            <c:strRef>
              <c:f>'Q-SSC (Ham Radio) Indoor'!$I$1</c:f>
              <c:strCache>
                <c:ptCount val="1"/>
                <c:pt idx="0">
                  <c:v>Trad. building, required distance (m), BEL 1%</c:v>
                </c:pt>
              </c:strCache>
            </c:strRef>
          </c:tx>
          <c:spPr>
            <a:ln w="9525" cap="rnd">
              <a:solidFill>
                <a:schemeClr val="accent6"/>
              </a:solidFill>
              <a:round/>
            </a:ln>
            <a:effectLst/>
          </c:spPr>
          <c:marker>
            <c:symbol val="circle"/>
            <c:size val="5"/>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w="9525">
                <a:solidFill>
                  <a:schemeClr val="accent6"/>
                </a:solidFill>
                <a:round/>
              </a:ln>
              <a:effectLst/>
            </c:spPr>
          </c:marker>
          <c:xVal>
            <c:numRef>
              <c:f>'Q-SSC (Ham Radio) Indoor'!$A$2:$A$19</c:f>
              <c:numCache>
                <c:formatCode>General</c:formatCode>
                <c:ptCount val="18"/>
                <c:pt idx="0">
                  <c:v>15</c:v>
                </c:pt>
                <c:pt idx="1">
                  <c:v>50</c:v>
                </c:pt>
                <c:pt idx="2">
                  <c:v>100</c:v>
                </c:pt>
                <c:pt idx="3">
                  <c:v>200</c:v>
                </c:pt>
                <c:pt idx="4">
                  <c:v>300</c:v>
                </c:pt>
                <c:pt idx="5">
                  <c:v>400</c:v>
                </c:pt>
                <c:pt idx="6">
                  <c:v>500</c:v>
                </c:pt>
                <c:pt idx="7">
                  <c:v>600</c:v>
                </c:pt>
                <c:pt idx="8">
                  <c:v>700</c:v>
                </c:pt>
                <c:pt idx="9">
                  <c:v>800</c:v>
                </c:pt>
                <c:pt idx="10">
                  <c:v>900</c:v>
                </c:pt>
                <c:pt idx="11">
                  <c:v>1000</c:v>
                </c:pt>
                <c:pt idx="12">
                  <c:v>1500</c:v>
                </c:pt>
                <c:pt idx="13">
                  <c:v>2000</c:v>
                </c:pt>
                <c:pt idx="14">
                  <c:v>3000</c:v>
                </c:pt>
                <c:pt idx="15">
                  <c:v>4000</c:v>
                </c:pt>
                <c:pt idx="16">
                  <c:v>5000</c:v>
                </c:pt>
                <c:pt idx="17">
                  <c:v>6000</c:v>
                </c:pt>
              </c:numCache>
            </c:numRef>
          </c:xVal>
          <c:yVal>
            <c:numRef>
              <c:f>'Q-SSC (Ham Radio) Indoor'!$I$2:$I$19</c:f>
              <c:numCache>
                <c:formatCode>0.0</c:formatCode>
                <c:ptCount val="18"/>
                <c:pt idx="0">
                  <c:v>7.5035540333832378</c:v>
                </c:pt>
                <c:pt idx="1">
                  <c:v>12.320563693463217</c:v>
                </c:pt>
                <c:pt idx="2">
                  <c:v>28.93655029198284</c:v>
                </c:pt>
                <c:pt idx="3">
                  <c:v>79.529627590803344</c:v>
                </c:pt>
                <c:pt idx="4">
                  <c:v>193.08606705184602</c:v>
                </c:pt>
                <c:pt idx="5">
                  <c:v>301.1287920031923</c:v>
                </c:pt>
                <c:pt idx="6">
                  <c:v>393.22732338530739</c:v>
                </c:pt>
                <c:pt idx="7">
                  <c:v>469.82311271235983</c:v>
                </c:pt>
                <c:pt idx="8">
                  <c:v>533.52412585462764</c:v>
                </c:pt>
                <c:pt idx="9">
                  <c:v>586.91397150518446</c:v>
                </c:pt>
                <c:pt idx="10">
                  <c:v>632.11079776876534</c:v>
                </c:pt>
                <c:pt idx="11">
                  <c:v>670.76414810786298</c:v>
                </c:pt>
                <c:pt idx="12">
                  <c:v>801.50622409504535</c:v>
                </c:pt>
                <c:pt idx="13">
                  <c:v>876.15021012760917</c:v>
                </c:pt>
                <c:pt idx="14">
                  <c:v>957.7489616585533</c:v>
                </c:pt>
                <c:pt idx="15">
                  <c:v>1001.3563190200916</c:v>
                </c:pt>
                <c:pt idx="16">
                  <c:v>1028.4682887109111</c:v>
                </c:pt>
                <c:pt idx="17">
                  <c:v>1046.9496040544234</c:v>
                </c:pt>
              </c:numCache>
            </c:numRef>
          </c:yVal>
          <c:smooth val="0"/>
          <c:extLst>
            <c:ext xmlns:c16="http://schemas.microsoft.com/office/drawing/2014/chart" uri="{C3380CC4-5D6E-409C-BE32-E72D297353CC}">
              <c16:uniqueId val="{00000001-E9E8-4EFA-8481-587FF8D43E8E}"/>
            </c:ext>
          </c:extLst>
        </c:ser>
        <c:ser>
          <c:idx val="6"/>
          <c:order val="2"/>
          <c:tx>
            <c:strRef>
              <c:f>'Q-SSC (Ham Radio) Indoor'!$F$1</c:f>
              <c:strCache>
                <c:ptCount val="1"/>
                <c:pt idx="0">
                  <c:v>Trad. building, required distance (m), BEL 50%</c:v>
                </c:pt>
              </c:strCache>
            </c:strRef>
          </c:tx>
          <c:spPr>
            <a:ln w="9525" cap="rnd">
              <a:solidFill>
                <a:schemeClr val="accent1">
                  <a:lumMod val="60000"/>
                </a:schemeClr>
              </a:solidFill>
              <a:round/>
            </a:ln>
            <a:effectLst/>
          </c:spPr>
          <c:marker>
            <c:symbol val="circle"/>
            <c:size val="5"/>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w="9525">
                <a:solidFill>
                  <a:schemeClr val="accent1">
                    <a:lumMod val="60000"/>
                  </a:schemeClr>
                </a:solidFill>
                <a:round/>
              </a:ln>
              <a:effectLst/>
            </c:spPr>
          </c:marker>
          <c:xVal>
            <c:numRef>
              <c:f>'Q-SSC (Ham Radio) Indoor'!$A$2:$A$19</c:f>
              <c:numCache>
                <c:formatCode>General</c:formatCode>
                <c:ptCount val="18"/>
                <c:pt idx="0">
                  <c:v>15</c:v>
                </c:pt>
                <c:pt idx="1">
                  <c:v>50</c:v>
                </c:pt>
                <c:pt idx="2">
                  <c:v>100</c:v>
                </c:pt>
                <c:pt idx="3">
                  <c:v>200</c:v>
                </c:pt>
                <c:pt idx="4">
                  <c:v>300</c:v>
                </c:pt>
                <c:pt idx="5">
                  <c:v>400</c:v>
                </c:pt>
                <c:pt idx="6">
                  <c:v>500</c:v>
                </c:pt>
                <c:pt idx="7">
                  <c:v>600</c:v>
                </c:pt>
                <c:pt idx="8">
                  <c:v>700</c:v>
                </c:pt>
                <c:pt idx="9">
                  <c:v>800</c:v>
                </c:pt>
                <c:pt idx="10">
                  <c:v>900</c:v>
                </c:pt>
                <c:pt idx="11">
                  <c:v>1000</c:v>
                </c:pt>
                <c:pt idx="12">
                  <c:v>1500</c:v>
                </c:pt>
                <c:pt idx="13">
                  <c:v>2000</c:v>
                </c:pt>
                <c:pt idx="14">
                  <c:v>3000</c:v>
                </c:pt>
                <c:pt idx="15">
                  <c:v>4000</c:v>
                </c:pt>
                <c:pt idx="16">
                  <c:v>5000</c:v>
                </c:pt>
                <c:pt idx="17">
                  <c:v>6000</c:v>
                </c:pt>
              </c:numCache>
            </c:numRef>
          </c:xVal>
          <c:yVal>
            <c:numRef>
              <c:f>'Q-SSC (Ham Radio) Indoor'!$F$2:$F$19</c:f>
              <c:numCache>
                <c:formatCode>0.0</c:formatCode>
                <c:ptCount val="18"/>
                <c:pt idx="0">
                  <c:v>0.77672451799118447</c:v>
                </c:pt>
                <c:pt idx="1">
                  <c:v>1.2753534996362381</c:v>
                </c:pt>
                <c:pt idx="2">
                  <c:v>2.995344336546891</c:v>
                </c:pt>
                <c:pt idx="3">
                  <c:v>8.2324471019545449</c:v>
                </c:pt>
                <c:pt idx="4">
                  <c:v>19.987152980364126</c:v>
                </c:pt>
                <c:pt idx="5">
                  <c:v>31.171111020371779</c:v>
                </c:pt>
                <c:pt idx="6">
                  <c:v>40.704618352658578</c:v>
                </c:pt>
                <c:pt idx="7">
                  <c:v>48.633371484910548</c:v>
                </c:pt>
                <c:pt idx="8">
                  <c:v>55.227331961286168</c:v>
                </c:pt>
                <c:pt idx="9">
                  <c:v>60.753940011825399</c:v>
                </c:pt>
                <c:pt idx="10">
                  <c:v>65.432454078376907</c:v>
                </c:pt>
                <c:pt idx="11">
                  <c:v>69.43362536031961</c:v>
                </c:pt>
                <c:pt idx="12">
                  <c:v>82.967288941672322</c:v>
                </c:pt>
                <c:pt idx="13">
                  <c:v>90.694002684805653</c:v>
                </c:pt>
                <c:pt idx="14">
                  <c:v>99.140633530612476</c:v>
                </c:pt>
                <c:pt idx="15">
                  <c:v>103.65461496885075</c:v>
                </c:pt>
                <c:pt idx="16">
                  <c:v>106.46108927372106</c:v>
                </c:pt>
                <c:pt idx="17">
                  <c:v>108.37416815449784</c:v>
                </c:pt>
              </c:numCache>
            </c:numRef>
          </c:yVal>
          <c:smooth val="0"/>
          <c:extLst>
            <c:ext xmlns:c16="http://schemas.microsoft.com/office/drawing/2014/chart" uri="{C3380CC4-5D6E-409C-BE32-E72D297353CC}">
              <c16:uniqueId val="{00000002-E9E8-4EFA-8481-587FF8D43E8E}"/>
            </c:ext>
          </c:extLst>
        </c:ser>
        <c:ser>
          <c:idx val="7"/>
          <c:order val="3"/>
          <c:tx>
            <c:strRef>
              <c:f>'Q-SSC (Ham Radio) Indoor'!$K$1</c:f>
              <c:strCache>
                <c:ptCount val="1"/>
                <c:pt idx="0">
                  <c:v>Trad. building, required distance (m), BEL 10%</c:v>
                </c:pt>
              </c:strCache>
            </c:strRef>
          </c:tx>
          <c:spPr>
            <a:ln w="9525" cap="rnd">
              <a:solidFill>
                <a:schemeClr val="accent2">
                  <a:lumMod val="60000"/>
                </a:schemeClr>
              </a:solidFill>
              <a:round/>
            </a:ln>
            <a:effectLst/>
          </c:spPr>
          <c:marker>
            <c:symbol val="circle"/>
            <c:size val="5"/>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w="9525">
                <a:solidFill>
                  <a:schemeClr val="accent2">
                    <a:lumMod val="60000"/>
                  </a:schemeClr>
                </a:solidFill>
                <a:round/>
              </a:ln>
              <a:effectLst/>
            </c:spPr>
          </c:marker>
          <c:xVal>
            <c:numRef>
              <c:f>'Q-SSC (Ham Radio) Indoor'!$A$2:$A$19</c:f>
              <c:numCache>
                <c:formatCode>General</c:formatCode>
                <c:ptCount val="18"/>
                <c:pt idx="0">
                  <c:v>15</c:v>
                </c:pt>
                <c:pt idx="1">
                  <c:v>50</c:v>
                </c:pt>
                <c:pt idx="2">
                  <c:v>100</c:v>
                </c:pt>
                <c:pt idx="3">
                  <c:v>200</c:v>
                </c:pt>
                <c:pt idx="4">
                  <c:v>300</c:v>
                </c:pt>
                <c:pt idx="5">
                  <c:v>400</c:v>
                </c:pt>
                <c:pt idx="6">
                  <c:v>500</c:v>
                </c:pt>
                <c:pt idx="7">
                  <c:v>600</c:v>
                </c:pt>
                <c:pt idx="8">
                  <c:v>700</c:v>
                </c:pt>
                <c:pt idx="9">
                  <c:v>800</c:v>
                </c:pt>
                <c:pt idx="10">
                  <c:v>900</c:v>
                </c:pt>
                <c:pt idx="11">
                  <c:v>1000</c:v>
                </c:pt>
                <c:pt idx="12">
                  <c:v>1500</c:v>
                </c:pt>
                <c:pt idx="13">
                  <c:v>2000</c:v>
                </c:pt>
                <c:pt idx="14">
                  <c:v>3000</c:v>
                </c:pt>
                <c:pt idx="15">
                  <c:v>4000</c:v>
                </c:pt>
                <c:pt idx="16">
                  <c:v>5000</c:v>
                </c:pt>
                <c:pt idx="17">
                  <c:v>6000</c:v>
                </c:pt>
              </c:numCache>
            </c:numRef>
          </c:xVal>
          <c:yVal>
            <c:numRef>
              <c:f>'Q-SSC (Ham Radio) Indoor'!$K$2:$K$19</c:f>
              <c:numCache>
                <c:formatCode>0.0</c:formatCode>
                <c:ptCount val="18"/>
                <c:pt idx="0">
                  <c:v>4.4695830796108087</c:v>
                </c:pt>
                <c:pt idx="1">
                  <c:v>7.3388933791339994</c:v>
                </c:pt>
                <c:pt idx="2">
                  <c:v>17.236407573257502</c:v>
                </c:pt>
                <c:pt idx="3">
                  <c:v>47.372788444801856</c:v>
                </c:pt>
                <c:pt idx="4">
                  <c:v>115.01406058568885</c:v>
                </c:pt>
                <c:pt idx="5">
                  <c:v>179.37102172292308</c:v>
                </c:pt>
                <c:pt idx="6">
                  <c:v>234.23063034186765</c:v>
                </c:pt>
                <c:pt idx="7">
                  <c:v>279.85584239771623</c:v>
                </c:pt>
                <c:pt idx="8">
                  <c:v>317.80012443100901</c:v>
                </c:pt>
                <c:pt idx="9">
                  <c:v>349.60243433390275</c:v>
                </c:pt>
                <c:pt idx="10">
                  <c:v>376.52447274677559</c:v>
                </c:pt>
                <c:pt idx="11">
                  <c:v>399.54881026434037</c:v>
                </c:pt>
                <c:pt idx="12">
                  <c:v>477.42691549629814</c:v>
                </c:pt>
                <c:pt idx="13">
                  <c:v>521.88951221800448</c:v>
                </c:pt>
                <c:pt idx="14">
                  <c:v>570.49479946421695</c:v>
                </c:pt>
                <c:pt idx="15">
                  <c:v>596.47005142382739</c:v>
                </c:pt>
                <c:pt idx="16">
                  <c:v>612.61962540515458</c:v>
                </c:pt>
                <c:pt idx="17">
                  <c:v>623.62824531790773</c:v>
                </c:pt>
              </c:numCache>
            </c:numRef>
          </c:yVal>
          <c:smooth val="0"/>
          <c:extLst>
            <c:ext xmlns:c16="http://schemas.microsoft.com/office/drawing/2014/chart" uri="{C3380CC4-5D6E-409C-BE32-E72D297353CC}">
              <c16:uniqueId val="{00000003-E9E8-4EFA-8481-587FF8D43E8E}"/>
            </c:ext>
          </c:extLst>
        </c:ser>
        <c:ser>
          <c:idx val="2"/>
          <c:order val="4"/>
          <c:tx>
            <c:strRef>
              <c:f>'Q-SSC (Ham Radio) Indoor'!$O$1</c:f>
              <c:strCache>
                <c:ptCount val="1"/>
                <c:pt idx="0">
                  <c:v>Therm. eff. building, required distance (m), BEL 1%</c:v>
                </c:pt>
              </c:strCache>
            </c:strRef>
          </c:tx>
          <c:spPr>
            <a:ln w="9525" cap="rnd">
              <a:solidFill>
                <a:schemeClr val="accent3"/>
              </a:solidFill>
              <a:round/>
            </a:ln>
            <a:effectLst/>
          </c:spPr>
          <c:marker>
            <c:symbol val="circle"/>
            <c:size val="5"/>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w="9525">
                <a:solidFill>
                  <a:schemeClr val="accent3"/>
                </a:solidFill>
                <a:round/>
              </a:ln>
              <a:effectLst/>
            </c:spPr>
          </c:marker>
          <c:xVal>
            <c:numRef>
              <c:f>'Q-SSC (Ham Radio) Indoor'!$A$2:$A$19</c:f>
              <c:numCache>
                <c:formatCode>General</c:formatCode>
                <c:ptCount val="18"/>
                <c:pt idx="0">
                  <c:v>15</c:v>
                </c:pt>
                <c:pt idx="1">
                  <c:v>50</c:v>
                </c:pt>
                <c:pt idx="2">
                  <c:v>100</c:v>
                </c:pt>
                <c:pt idx="3">
                  <c:v>200</c:v>
                </c:pt>
                <c:pt idx="4">
                  <c:v>300</c:v>
                </c:pt>
                <c:pt idx="5">
                  <c:v>400</c:v>
                </c:pt>
                <c:pt idx="6">
                  <c:v>500</c:v>
                </c:pt>
                <c:pt idx="7">
                  <c:v>600</c:v>
                </c:pt>
                <c:pt idx="8">
                  <c:v>700</c:v>
                </c:pt>
                <c:pt idx="9">
                  <c:v>800</c:v>
                </c:pt>
                <c:pt idx="10">
                  <c:v>900</c:v>
                </c:pt>
                <c:pt idx="11">
                  <c:v>1000</c:v>
                </c:pt>
                <c:pt idx="12">
                  <c:v>1500</c:v>
                </c:pt>
                <c:pt idx="13">
                  <c:v>2000</c:v>
                </c:pt>
                <c:pt idx="14">
                  <c:v>3000</c:v>
                </c:pt>
                <c:pt idx="15">
                  <c:v>4000</c:v>
                </c:pt>
                <c:pt idx="16">
                  <c:v>5000</c:v>
                </c:pt>
                <c:pt idx="17">
                  <c:v>6000</c:v>
                </c:pt>
              </c:numCache>
            </c:numRef>
          </c:xVal>
          <c:yVal>
            <c:numRef>
              <c:f>'Q-SSC (Ham Radio) Indoor'!$O$2:$O$19</c:f>
              <c:numCache>
                <c:formatCode>0.0</c:formatCode>
                <c:ptCount val="18"/>
                <c:pt idx="0">
                  <c:v>3.1280019437328184</c:v>
                </c:pt>
                <c:pt idx="1">
                  <c:v>5.1360657909010108</c:v>
                </c:pt>
                <c:pt idx="2">
                  <c:v>12.062761879977252</c:v>
                </c:pt>
                <c:pt idx="3">
                  <c:v>33.153466821403541</c:v>
                </c:pt>
                <c:pt idx="4">
                  <c:v>80.491669728614937</c:v>
                </c:pt>
                <c:pt idx="5">
                  <c:v>125.53137386753751</c:v>
                </c:pt>
                <c:pt idx="6">
                  <c:v>163.92443186332315</c:v>
                </c:pt>
                <c:pt idx="7">
                  <c:v>195.85487133651515</c:v>
                </c:pt>
                <c:pt idx="8">
                  <c:v>222.40987341156838</c:v>
                </c:pt>
                <c:pt idx="9">
                  <c:v>244.66646545149192</c:v>
                </c:pt>
                <c:pt idx="10">
                  <c:v>263.50763855080726</c:v>
                </c:pt>
                <c:pt idx="11">
                  <c:v>279.62103687572932</c:v>
                </c:pt>
                <c:pt idx="12">
                  <c:v>334.12340548613764</c:v>
                </c:pt>
                <c:pt idx="13">
                  <c:v>365.24019792330137</c:v>
                </c:pt>
                <c:pt idx="14">
                  <c:v>399.25621916595401</c:v>
                </c:pt>
                <c:pt idx="15">
                  <c:v>417.43479134402963</c:v>
                </c:pt>
                <c:pt idx="16">
                  <c:v>428.73694143370869</c:v>
                </c:pt>
                <c:pt idx="17">
                  <c:v>436.44123596667959</c:v>
                </c:pt>
              </c:numCache>
            </c:numRef>
          </c:yVal>
          <c:smooth val="0"/>
          <c:extLst>
            <c:ext xmlns:c16="http://schemas.microsoft.com/office/drawing/2014/chart" uri="{C3380CC4-5D6E-409C-BE32-E72D297353CC}">
              <c16:uniqueId val="{00000005-E9E8-4EFA-8481-587FF8D43E8E}"/>
            </c:ext>
          </c:extLst>
        </c:ser>
        <c:ser>
          <c:idx val="1"/>
          <c:order val="5"/>
          <c:tx>
            <c:strRef>
              <c:f>'Q-SSC (Ham Radio) Indoor'!$Q$1</c:f>
              <c:strCache>
                <c:ptCount val="1"/>
                <c:pt idx="0">
                  <c:v>Therm. eff. building, required distance (m), BEL 10%</c:v>
                </c:pt>
              </c:strCache>
            </c:strRef>
          </c:tx>
          <c:spPr>
            <a:ln w="9525" cap="rnd">
              <a:solidFill>
                <a:schemeClr val="accent2"/>
              </a:solidFill>
              <a:round/>
            </a:ln>
            <a:effectLst/>
          </c:spPr>
          <c:marker>
            <c:symbol val="circle"/>
            <c:size val="5"/>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w="9525">
                <a:solidFill>
                  <a:schemeClr val="accent2"/>
                </a:solidFill>
                <a:round/>
              </a:ln>
              <a:effectLst/>
            </c:spPr>
          </c:marker>
          <c:xVal>
            <c:numRef>
              <c:f>'Q-SSC (Ham Radio) Indoor'!$A$2:$A$19</c:f>
              <c:numCache>
                <c:formatCode>General</c:formatCode>
                <c:ptCount val="18"/>
                <c:pt idx="0">
                  <c:v>15</c:v>
                </c:pt>
                <c:pt idx="1">
                  <c:v>50</c:v>
                </c:pt>
                <c:pt idx="2">
                  <c:v>100</c:v>
                </c:pt>
                <c:pt idx="3">
                  <c:v>200</c:v>
                </c:pt>
                <c:pt idx="4">
                  <c:v>300</c:v>
                </c:pt>
                <c:pt idx="5">
                  <c:v>400</c:v>
                </c:pt>
                <c:pt idx="6">
                  <c:v>500</c:v>
                </c:pt>
                <c:pt idx="7">
                  <c:v>600</c:v>
                </c:pt>
                <c:pt idx="8">
                  <c:v>700</c:v>
                </c:pt>
                <c:pt idx="9">
                  <c:v>800</c:v>
                </c:pt>
                <c:pt idx="10">
                  <c:v>900</c:v>
                </c:pt>
                <c:pt idx="11">
                  <c:v>1000</c:v>
                </c:pt>
                <c:pt idx="12">
                  <c:v>1500</c:v>
                </c:pt>
                <c:pt idx="13">
                  <c:v>2000</c:v>
                </c:pt>
                <c:pt idx="14">
                  <c:v>3000</c:v>
                </c:pt>
                <c:pt idx="15">
                  <c:v>4000</c:v>
                </c:pt>
                <c:pt idx="16">
                  <c:v>5000</c:v>
                </c:pt>
                <c:pt idx="17">
                  <c:v>6000</c:v>
                </c:pt>
              </c:numCache>
            </c:numRef>
          </c:xVal>
          <c:yVal>
            <c:numRef>
              <c:f>'Q-SSC (Ham Radio) Indoor'!$Q$2:$Q$19</c:f>
              <c:numCache>
                <c:formatCode>0.0</c:formatCode>
                <c:ptCount val="18"/>
                <c:pt idx="0">
                  <c:v>0.54358443701485515</c:v>
                </c:pt>
                <c:pt idx="1">
                  <c:v>0.89254593879390853</c:v>
                </c:pt>
                <c:pt idx="2">
                  <c:v>2.0962677592030832</c:v>
                </c:pt>
                <c:pt idx="3">
                  <c:v>5.7614122118150037</c:v>
                </c:pt>
                <c:pt idx="4">
                  <c:v>13.987849036180796</c:v>
                </c:pt>
                <c:pt idx="5">
                  <c:v>21.81485255410546</c:v>
                </c:pt>
                <c:pt idx="6">
                  <c:v>28.486801354435382</c:v>
                </c:pt>
                <c:pt idx="7">
                  <c:v>34.035675772319877</c:v>
                </c:pt>
                <c:pt idx="8">
                  <c:v>38.650406233666637</c:v>
                </c:pt>
                <c:pt idx="9">
                  <c:v>42.518158642878298</c:v>
                </c:pt>
                <c:pt idx="10">
                  <c:v>45.792379265538344</c:v>
                </c:pt>
                <c:pt idx="11">
                  <c:v>48.592566961840184</c:v>
                </c:pt>
                <c:pt idx="12">
                  <c:v>58.063993095837347</c:v>
                </c:pt>
                <c:pt idx="13">
                  <c:v>63.471471864369867</c:v>
                </c:pt>
                <c:pt idx="14">
                  <c:v>69.382778854993759</c:v>
                </c:pt>
                <c:pt idx="15">
                  <c:v>72.541852634647697</c:v>
                </c:pt>
                <c:pt idx="16">
                  <c:v>74.505941213897088</c:v>
                </c:pt>
                <c:pt idx="17">
                  <c:v>75.844794156329826</c:v>
                </c:pt>
              </c:numCache>
            </c:numRef>
          </c:yVal>
          <c:smooth val="0"/>
          <c:extLst>
            <c:ext xmlns:c16="http://schemas.microsoft.com/office/drawing/2014/chart" uri="{C3380CC4-5D6E-409C-BE32-E72D297353CC}">
              <c16:uniqueId val="{00000006-E9E8-4EFA-8481-587FF8D43E8E}"/>
            </c:ext>
          </c:extLst>
        </c:ser>
        <c:ser>
          <c:idx val="3"/>
          <c:order val="6"/>
          <c:tx>
            <c:strRef>
              <c:f>'Q-SSC (Ham Radio) Indoor'!$M$1</c:f>
              <c:strCache>
                <c:ptCount val="1"/>
                <c:pt idx="0">
                  <c:v>Therm. eff. building, required distance (m), BEL 50%</c:v>
                </c:pt>
              </c:strCache>
            </c:strRef>
          </c:tx>
          <c:spPr>
            <a:ln w="9525" cap="rnd">
              <a:solidFill>
                <a:schemeClr val="accent4"/>
              </a:solidFill>
              <a:round/>
            </a:ln>
            <a:effectLst/>
          </c:spPr>
          <c:marker>
            <c:symbol val="circle"/>
            <c:size val="5"/>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w="9525">
                <a:solidFill>
                  <a:schemeClr val="accent4"/>
                </a:solidFill>
                <a:round/>
              </a:ln>
              <a:effectLst/>
            </c:spPr>
          </c:marker>
          <c:xVal>
            <c:numRef>
              <c:f>'Q-SSC (Ham Radio) Indoor'!$A$2:$A$19</c:f>
              <c:numCache>
                <c:formatCode>General</c:formatCode>
                <c:ptCount val="18"/>
                <c:pt idx="0">
                  <c:v>15</c:v>
                </c:pt>
                <c:pt idx="1">
                  <c:v>50</c:v>
                </c:pt>
                <c:pt idx="2">
                  <c:v>100</c:v>
                </c:pt>
                <c:pt idx="3">
                  <c:v>200</c:v>
                </c:pt>
                <c:pt idx="4">
                  <c:v>300</c:v>
                </c:pt>
                <c:pt idx="5">
                  <c:v>400</c:v>
                </c:pt>
                <c:pt idx="6">
                  <c:v>500</c:v>
                </c:pt>
                <c:pt idx="7">
                  <c:v>600</c:v>
                </c:pt>
                <c:pt idx="8">
                  <c:v>700</c:v>
                </c:pt>
                <c:pt idx="9">
                  <c:v>800</c:v>
                </c:pt>
                <c:pt idx="10">
                  <c:v>900</c:v>
                </c:pt>
                <c:pt idx="11">
                  <c:v>1000</c:v>
                </c:pt>
                <c:pt idx="12">
                  <c:v>1500</c:v>
                </c:pt>
                <c:pt idx="13">
                  <c:v>2000</c:v>
                </c:pt>
                <c:pt idx="14">
                  <c:v>3000</c:v>
                </c:pt>
                <c:pt idx="15">
                  <c:v>4000</c:v>
                </c:pt>
                <c:pt idx="16">
                  <c:v>5000</c:v>
                </c:pt>
                <c:pt idx="17">
                  <c:v>6000</c:v>
                </c:pt>
              </c:numCache>
            </c:numRef>
          </c:xVal>
          <c:yVal>
            <c:numRef>
              <c:f>'Q-SSC (Ham Radio) Indoor'!$M$2:$M$19</c:f>
              <c:numCache>
                <c:formatCode>0.0</c:formatCode>
                <c:ptCount val="18"/>
                <c:pt idx="0">
                  <c:v>2.7559225872926731E-2</c:v>
                </c:pt>
                <c:pt idx="1">
                  <c:v>4.5251249767683584E-2</c:v>
                </c:pt>
                <c:pt idx="2">
                  <c:v>0.10627882759717974</c:v>
                </c:pt>
                <c:pt idx="3">
                  <c:v>0.29209824579306171</c:v>
                </c:pt>
                <c:pt idx="4">
                  <c:v>0.70917094900929478</c:v>
                </c:pt>
                <c:pt idx="5">
                  <c:v>1.1059927547314166</c:v>
                </c:pt>
                <c:pt idx="6">
                  <c:v>1.4442543595165989</c:v>
                </c:pt>
                <c:pt idx="7">
                  <c:v>1.7255771366416639</c:v>
                </c:pt>
                <c:pt idx="8">
                  <c:v>1.9595396831511707</c:v>
                </c:pt>
                <c:pt idx="9">
                  <c:v>2.1556311364889083</c:v>
                </c:pt>
                <c:pt idx="10">
                  <c:v>2.3216310797419175</c:v>
                </c:pt>
                <c:pt idx="11">
                  <c:v>2.4635979940869328</c:v>
                </c:pt>
                <c:pt idx="12">
                  <c:v>2.9437904984916079</c:v>
                </c:pt>
                <c:pt idx="13">
                  <c:v>3.2179446475754871</c:v>
                </c:pt>
                <c:pt idx="14">
                  <c:v>3.517642419376044</c:v>
                </c:pt>
                <c:pt idx="15">
                  <c:v>3.6778045246799227</c:v>
                </c:pt>
                <c:pt idx="16">
                  <c:v>3.7773819906707202</c:v>
                </c:pt>
                <c:pt idx="17">
                  <c:v>3.8452605908266762</c:v>
                </c:pt>
              </c:numCache>
            </c:numRef>
          </c:yVal>
          <c:smooth val="0"/>
          <c:extLst>
            <c:ext xmlns:c16="http://schemas.microsoft.com/office/drawing/2014/chart" uri="{C3380CC4-5D6E-409C-BE32-E72D297353CC}">
              <c16:uniqueId val="{00000007-E9E8-4EFA-8481-587FF8D43E8E}"/>
            </c:ext>
          </c:extLst>
        </c:ser>
        <c:dLbls>
          <c:showLegendKey val="0"/>
          <c:showVal val="0"/>
          <c:showCatName val="0"/>
          <c:showSerName val="0"/>
          <c:showPercent val="0"/>
          <c:showBubbleSize val="0"/>
        </c:dLbls>
        <c:axId val="1375310847"/>
        <c:axId val="1375296287"/>
      </c:scatterChart>
      <c:valAx>
        <c:axId val="1375310847"/>
        <c:scaling>
          <c:orientation val="minMax"/>
          <c:max val="4000"/>
        </c:scaling>
        <c:delete val="0"/>
        <c:axPos val="b"/>
        <c:title>
          <c:tx>
            <c:rich>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AU"/>
                  <a:t>Assumed distance between SSC and Amateur Service</a:t>
                </a:r>
                <a:r>
                  <a:rPr lang="en-AU" baseline="0"/>
                  <a:t> CW Morse</a:t>
                </a:r>
                <a:r>
                  <a:rPr lang="en-AU"/>
                  <a:t> (m)</a:t>
                </a:r>
              </a:p>
            </c:rich>
          </c:tx>
          <c:overlay val="0"/>
          <c:spPr>
            <a:noFill/>
            <a:ln>
              <a:noFill/>
            </a:ln>
            <a:effectLst/>
          </c:spPr>
          <c:txPr>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DK"/>
            </a:p>
          </c:txPr>
        </c:title>
        <c:numFmt formatCode="General"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DK"/>
          </a:p>
        </c:txPr>
        <c:crossAx val="1375296287"/>
        <c:crosses val="autoZero"/>
        <c:crossBetween val="midCat"/>
        <c:majorUnit val="1000"/>
        <c:minorUnit val="500"/>
      </c:valAx>
      <c:valAx>
        <c:axId val="1375296287"/>
        <c:scaling>
          <c:orientation val="minMax"/>
          <c:max val="4000"/>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AU"/>
                  <a:t>Required minimum separation distance (m)</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DK"/>
            </a:p>
          </c:txPr>
        </c:title>
        <c:numFmt formatCode="0" sourceLinked="0"/>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DK"/>
          </a:p>
        </c:txPr>
        <c:crossAx val="1375310847"/>
        <c:crosses val="autoZero"/>
        <c:crossBetween val="midCat"/>
        <c:majorUnit val="1000"/>
        <c:minorUnit val="500"/>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DK"/>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DK"/>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DK"/>
        </a:p>
      </c:txPr>
    </c:title>
    <c:autoTitleDeleted val="0"/>
    <c:plotArea>
      <c:layout/>
      <c:scatterChart>
        <c:scatterStyle val="lineMarker"/>
        <c:varyColors val="0"/>
        <c:ser>
          <c:idx val="0"/>
          <c:order val="0"/>
          <c:tx>
            <c:strRef>
              <c:f>'QPS v20211207 (33,2°)'!$B$3</c:f>
              <c:strCache>
                <c:ptCount val="1"/>
                <c:pt idx="0">
                  <c:v>PPFS ant gain (dBi)</c:v>
                </c:pt>
              </c:strCache>
            </c:strRef>
          </c:tx>
          <c:spPr>
            <a:ln w="19050" cap="rnd">
              <a:solidFill>
                <a:schemeClr val="accent1"/>
              </a:solidFill>
              <a:round/>
            </a:ln>
            <a:effectLst/>
          </c:spPr>
          <c:marker>
            <c:symbol val="none"/>
          </c:marker>
          <c:xVal>
            <c:numRef>
              <c:f>'QPS v20211207 (33,2°)'!$A$4:$A$21</c:f>
              <c:numCache>
                <c:formatCode>General</c:formatCode>
                <c:ptCount val="18"/>
                <c:pt idx="0">
                  <c:v>0</c:v>
                </c:pt>
                <c:pt idx="1">
                  <c:v>50</c:v>
                </c:pt>
                <c:pt idx="2">
                  <c:v>100</c:v>
                </c:pt>
                <c:pt idx="3">
                  <c:v>200</c:v>
                </c:pt>
                <c:pt idx="4">
                  <c:v>300</c:v>
                </c:pt>
                <c:pt idx="5">
                  <c:v>400</c:v>
                </c:pt>
                <c:pt idx="6">
                  <c:v>500</c:v>
                </c:pt>
                <c:pt idx="7">
                  <c:v>600</c:v>
                </c:pt>
                <c:pt idx="8">
                  <c:v>700</c:v>
                </c:pt>
                <c:pt idx="9">
                  <c:v>800</c:v>
                </c:pt>
                <c:pt idx="10">
                  <c:v>900</c:v>
                </c:pt>
                <c:pt idx="11">
                  <c:v>1000</c:v>
                </c:pt>
                <c:pt idx="12">
                  <c:v>1500</c:v>
                </c:pt>
                <c:pt idx="13">
                  <c:v>2000</c:v>
                </c:pt>
                <c:pt idx="14">
                  <c:v>3000</c:v>
                </c:pt>
                <c:pt idx="15">
                  <c:v>4000</c:v>
                </c:pt>
                <c:pt idx="16">
                  <c:v>5000</c:v>
                </c:pt>
                <c:pt idx="17">
                  <c:v>6000</c:v>
                </c:pt>
              </c:numCache>
            </c:numRef>
          </c:xVal>
          <c:yVal>
            <c:numRef>
              <c:f>'QPS v20211207 (33,2°)'!$B$4:$B$21</c:f>
              <c:numCache>
                <c:formatCode>General</c:formatCode>
                <c:ptCount val="18"/>
                <c:pt idx="0">
                  <c:v>-17</c:v>
                </c:pt>
                <c:pt idx="1">
                  <c:v>3.6406046128051033</c:v>
                </c:pt>
                <c:pt idx="2">
                  <c:v>11.056928146072615</c:v>
                </c:pt>
                <c:pt idx="3">
                  <c:v>19.838572024377303</c:v>
                </c:pt>
                <c:pt idx="4">
                  <c:v>27.543011778996565</c:v>
                </c:pt>
                <c:pt idx="5">
                  <c:v>31.403038687188083</c:v>
                </c:pt>
                <c:pt idx="6">
                  <c:v>33.72086679106053</c:v>
                </c:pt>
                <c:pt idx="7">
                  <c:v>35.266680605510913</c:v>
                </c:pt>
                <c:pt idx="8">
                  <c:v>36.37107430647346</c:v>
                </c:pt>
                <c:pt idx="9">
                  <c:v>37.199482008787847</c:v>
                </c:pt>
                <c:pt idx="10">
                  <c:v>37.843857229090183</c:v>
                </c:pt>
                <c:pt idx="11">
                  <c:v>38.359389884318723</c:v>
                </c:pt>
                <c:pt idx="12">
                  <c:v>39.906131032509172</c:v>
                </c:pt>
                <c:pt idx="13">
                  <c:v>40.679564437234369</c:v>
                </c:pt>
                <c:pt idx="14">
                  <c:v>41.453026844503796</c:v>
                </c:pt>
                <c:pt idx="15">
                  <c:v>41.839765903437019</c:v>
                </c:pt>
                <c:pt idx="16">
                  <c:v>42.071811156447914</c:v>
                </c:pt>
                <c:pt idx="17">
                  <c:v>42.226508588011143</c:v>
                </c:pt>
              </c:numCache>
            </c:numRef>
          </c:yVal>
          <c:smooth val="0"/>
          <c:extLst>
            <c:ext xmlns:c16="http://schemas.microsoft.com/office/drawing/2014/chart" uri="{C3380CC4-5D6E-409C-BE32-E72D297353CC}">
              <c16:uniqueId val="{00000000-9A26-4DBD-B70B-05C4E2761801}"/>
            </c:ext>
          </c:extLst>
        </c:ser>
        <c:dLbls>
          <c:showLegendKey val="0"/>
          <c:showVal val="0"/>
          <c:showCatName val="0"/>
          <c:showSerName val="0"/>
          <c:showPercent val="0"/>
          <c:showBubbleSize val="0"/>
        </c:dLbls>
        <c:axId val="1375295871"/>
        <c:axId val="1375299199"/>
      </c:scatterChart>
      <c:valAx>
        <c:axId val="137529587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K"/>
          </a:p>
        </c:txPr>
        <c:crossAx val="1375299199"/>
        <c:crosses val="autoZero"/>
        <c:crossBetween val="midCat"/>
      </c:valAx>
      <c:valAx>
        <c:axId val="137529919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K"/>
          </a:p>
        </c:txPr>
        <c:crossAx val="1375295871"/>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DK"/>
    </a:p>
  </c:txPr>
  <c:printSettings>
    <c:headerFooter/>
    <c:pageMargins b="0.78740157499999996" l="0.7" r="0.7" t="0.78740157499999996"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DK"/>
        </a:p>
      </c:txPr>
    </c:title>
    <c:autoTitleDeleted val="0"/>
    <c:plotArea>
      <c:layout>
        <c:manualLayout>
          <c:layoutTarget val="inner"/>
          <c:xMode val="edge"/>
          <c:yMode val="edge"/>
          <c:x val="0.10545214351534621"/>
          <c:y val="7.9030231229770043E-2"/>
          <c:w val="0.87302067369876934"/>
          <c:h val="0.85604331548949253"/>
        </c:manualLayout>
      </c:layout>
      <c:scatterChart>
        <c:scatterStyle val="lineMarker"/>
        <c:varyColors val="0"/>
        <c:ser>
          <c:idx val="0"/>
          <c:order val="0"/>
          <c:tx>
            <c:strRef>
              <c:f>'Q-SSC (Ham Radio) Outdoor'!$B$1</c:f>
              <c:strCache>
                <c:ptCount val="1"/>
                <c:pt idx="0">
                  <c:v> FS_ant (dB)</c:v>
                </c:pt>
              </c:strCache>
            </c:strRef>
          </c:tx>
          <c:spPr>
            <a:ln w="19050" cap="rnd">
              <a:solidFill>
                <a:schemeClr val="accent1"/>
              </a:solidFill>
              <a:round/>
            </a:ln>
            <a:effectLst/>
          </c:spPr>
          <c:marker>
            <c:symbol val="none"/>
          </c:marker>
          <c:xVal>
            <c:numRef>
              <c:f>'Q-SSC (Ham Radio) Outdoor'!$A$2:$A$19</c:f>
              <c:numCache>
                <c:formatCode>General</c:formatCode>
                <c:ptCount val="18"/>
                <c:pt idx="0">
                  <c:v>15</c:v>
                </c:pt>
                <c:pt idx="1">
                  <c:v>50</c:v>
                </c:pt>
                <c:pt idx="2">
                  <c:v>100</c:v>
                </c:pt>
                <c:pt idx="3">
                  <c:v>200</c:v>
                </c:pt>
                <c:pt idx="4">
                  <c:v>300</c:v>
                </c:pt>
                <c:pt idx="5">
                  <c:v>400</c:v>
                </c:pt>
                <c:pt idx="6">
                  <c:v>500</c:v>
                </c:pt>
                <c:pt idx="7">
                  <c:v>600</c:v>
                </c:pt>
                <c:pt idx="8">
                  <c:v>700</c:v>
                </c:pt>
                <c:pt idx="9">
                  <c:v>800</c:v>
                </c:pt>
                <c:pt idx="10">
                  <c:v>900</c:v>
                </c:pt>
                <c:pt idx="11">
                  <c:v>1000</c:v>
                </c:pt>
                <c:pt idx="12">
                  <c:v>1500</c:v>
                </c:pt>
                <c:pt idx="13">
                  <c:v>2000</c:v>
                </c:pt>
                <c:pt idx="14">
                  <c:v>3000</c:v>
                </c:pt>
                <c:pt idx="15">
                  <c:v>4000</c:v>
                </c:pt>
                <c:pt idx="16">
                  <c:v>5000</c:v>
                </c:pt>
                <c:pt idx="17">
                  <c:v>6000</c:v>
                </c:pt>
              </c:numCache>
            </c:numRef>
          </c:xVal>
          <c:yVal>
            <c:numRef>
              <c:f>'Q-SSC (Ham Radio) Outdoor'!$B$2:$B$19</c:f>
              <c:numCache>
                <c:formatCode>0.0</c:formatCode>
                <c:ptCount val="18"/>
                <c:pt idx="0">
                  <c:v>-0.66666666666666674</c:v>
                </c:pt>
                <c:pt idx="1">
                  <c:v>3.6406046128051033</c:v>
                </c:pt>
                <c:pt idx="2">
                  <c:v>11.056928146072615</c:v>
                </c:pt>
                <c:pt idx="3">
                  <c:v>19.838572024377303</c:v>
                </c:pt>
                <c:pt idx="4">
                  <c:v>27.543011778996565</c:v>
                </c:pt>
                <c:pt idx="5">
                  <c:v>31.403038687188083</c:v>
                </c:pt>
                <c:pt idx="6">
                  <c:v>33.72086679106053</c:v>
                </c:pt>
                <c:pt idx="7">
                  <c:v>35.266680605510913</c:v>
                </c:pt>
                <c:pt idx="8">
                  <c:v>36.37107430647346</c:v>
                </c:pt>
                <c:pt idx="9">
                  <c:v>37.199482008787847</c:v>
                </c:pt>
                <c:pt idx="10">
                  <c:v>37.843857229090183</c:v>
                </c:pt>
                <c:pt idx="11">
                  <c:v>38.359389884318723</c:v>
                </c:pt>
                <c:pt idx="12">
                  <c:v>39.906131032509172</c:v>
                </c:pt>
                <c:pt idx="13">
                  <c:v>40.679564437234369</c:v>
                </c:pt>
                <c:pt idx="14">
                  <c:v>41.453026844503796</c:v>
                </c:pt>
                <c:pt idx="15">
                  <c:v>41.839765903437019</c:v>
                </c:pt>
                <c:pt idx="16">
                  <c:v>42.071811156447914</c:v>
                </c:pt>
                <c:pt idx="17">
                  <c:v>42.226508588011143</c:v>
                </c:pt>
              </c:numCache>
            </c:numRef>
          </c:yVal>
          <c:smooth val="0"/>
          <c:extLst>
            <c:ext xmlns:c16="http://schemas.microsoft.com/office/drawing/2014/chart" uri="{C3380CC4-5D6E-409C-BE32-E72D297353CC}">
              <c16:uniqueId val="{00000000-7E89-4307-B9E3-ED9FD948BA64}"/>
            </c:ext>
          </c:extLst>
        </c:ser>
        <c:dLbls>
          <c:showLegendKey val="0"/>
          <c:showVal val="0"/>
          <c:showCatName val="0"/>
          <c:showSerName val="0"/>
          <c:showPercent val="0"/>
          <c:showBubbleSize val="0"/>
        </c:dLbls>
        <c:axId val="1375295871"/>
        <c:axId val="1375299199"/>
      </c:scatterChart>
      <c:valAx>
        <c:axId val="137529587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K"/>
          </a:p>
        </c:txPr>
        <c:crossAx val="1375299199"/>
        <c:crosses val="autoZero"/>
        <c:crossBetween val="midCat"/>
      </c:valAx>
      <c:valAx>
        <c:axId val="1375299199"/>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K"/>
          </a:p>
        </c:txPr>
        <c:crossAx val="1375295871"/>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DK"/>
    </a:p>
  </c:txPr>
  <c:printSettings>
    <c:headerFooter/>
    <c:pageMargins b="0.78740157499999996" l="0.7" r="0.7" t="0.78740157499999996"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GB"/>
              <a:t>MCL results for Q-SSC outdoor and</a:t>
            </a:r>
            <a:r>
              <a:rPr lang="en-GB" baseline="0"/>
              <a:t> Amateur Services (CW Morse)</a:t>
            </a:r>
            <a:endParaRPr lang="en-AU"/>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DK"/>
        </a:p>
      </c:txPr>
    </c:title>
    <c:autoTitleDeleted val="0"/>
    <c:plotArea>
      <c:layout/>
      <c:scatterChart>
        <c:scatterStyle val="lineMarker"/>
        <c:varyColors val="0"/>
        <c:ser>
          <c:idx val="0"/>
          <c:order val="0"/>
          <c:tx>
            <c:strRef>
              <c:f>'Q-SSC (Ham Radio) Outdoor'!$F$1</c:f>
              <c:strCache>
                <c:ptCount val="1"/>
                <c:pt idx="0">
                  <c:v>Actual range</c:v>
                </c:pt>
              </c:strCache>
            </c:strRef>
          </c:tx>
          <c:spPr>
            <a:ln w="9525" cap="rnd">
              <a:solidFill>
                <a:schemeClr val="accent1"/>
              </a:solidFill>
              <a:round/>
            </a:ln>
            <a:effectLst/>
          </c:spPr>
          <c:marker>
            <c:symbol val="circle"/>
            <c:size val="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a:solidFill>
                  <a:schemeClr val="accent1"/>
                </a:solidFill>
                <a:round/>
              </a:ln>
              <a:effectLst/>
            </c:spPr>
          </c:marker>
          <c:xVal>
            <c:numRef>
              <c:f>'Q-SSC (Ham Radio) Outdoor'!$A$2:$A$19</c:f>
              <c:numCache>
                <c:formatCode>General</c:formatCode>
                <c:ptCount val="18"/>
                <c:pt idx="0">
                  <c:v>15</c:v>
                </c:pt>
                <c:pt idx="1">
                  <c:v>50</c:v>
                </c:pt>
                <c:pt idx="2">
                  <c:v>100</c:v>
                </c:pt>
                <c:pt idx="3">
                  <c:v>200</c:v>
                </c:pt>
                <c:pt idx="4">
                  <c:v>300</c:v>
                </c:pt>
                <c:pt idx="5">
                  <c:v>400</c:v>
                </c:pt>
                <c:pt idx="6">
                  <c:v>500</c:v>
                </c:pt>
                <c:pt idx="7">
                  <c:v>600</c:v>
                </c:pt>
                <c:pt idx="8">
                  <c:v>700</c:v>
                </c:pt>
                <c:pt idx="9">
                  <c:v>800</c:v>
                </c:pt>
                <c:pt idx="10">
                  <c:v>900</c:v>
                </c:pt>
                <c:pt idx="11">
                  <c:v>1000</c:v>
                </c:pt>
                <c:pt idx="12">
                  <c:v>1500</c:v>
                </c:pt>
                <c:pt idx="13">
                  <c:v>2000</c:v>
                </c:pt>
                <c:pt idx="14">
                  <c:v>3000</c:v>
                </c:pt>
                <c:pt idx="15">
                  <c:v>4000</c:v>
                </c:pt>
                <c:pt idx="16">
                  <c:v>5000</c:v>
                </c:pt>
                <c:pt idx="17">
                  <c:v>6000</c:v>
                </c:pt>
              </c:numCache>
            </c:numRef>
          </c:xVal>
          <c:yVal>
            <c:numRef>
              <c:f>'Q-SSC (Ham Radio) Outdoor'!$F$2:$F$19</c:f>
              <c:numCache>
                <c:formatCode>0</c:formatCode>
                <c:ptCount val="18"/>
                <c:pt idx="0">
                  <c:v>15</c:v>
                </c:pt>
                <c:pt idx="1">
                  <c:v>50</c:v>
                </c:pt>
                <c:pt idx="2">
                  <c:v>100</c:v>
                </c:pt>
                <c:pt idx="3">
                  <c:v>200</c:v>
                </c:pt>
                <c:pt idx="4">
                  <c:v>300</c:v>
                </c:pt>
                <c:pt idx="5">
                  <c:v>400</c:v>
                </c:pt>
                <c:pt idx="6">
                  <c:v>500</c:v>
                </c:pt>
                <c:pt idx="7">
                  <c:v>600</c:v>
                </c:pt>
                <c:pt idx="8">
                  <c:v>700</c:v>
                </c:pt>
                <c:pt idx="9">
                  <c:v>800</c:v>
                </c:pt>
                <c:pt idx="10">
                  <c:v>900</c:v>
                </c:pt>
                <c:pt idx="11">
                  <c:v>1000</c:v>
                </c:pt>
                <c:pt idx="12">
                  <c:v>1500</c:v>
                </c:pt>
                <c:pt idx="13">
                  <c:v>2000</c:v>
                </c:pt>
                <c:pt idx="14">
                  <c:v>3000</c:v>
                </c:pt>
                <c:pt idx="15">
                  <c:v>4000</c:v>
                </c:pt>
                <c:pt idx="16">
                  <c:v>5000</c:v>
                </c:pt>
                <c:pt idx="17">
                  <c:v>6000</c:v>
                </c:pt>
              </c:numCache>
            </c:numRef>
          </c:yVal>
          <c:smooth val="0"/>
          <c:extLst>
            <c:ext xmlns:c16="http://schemas.microsoft.com/office/drawing/2014/chart" uri="{C3380CC4-5D6E-409C-BE32-E72D297353CC}">
              <c16:uniqueId val="{00000000-0766-4E54-BFEF-0F6E851046D6}"/>
            </c:ext>
          </c:extLst>
        </c:ser>
        <c:ser>
          <c:idx val="2"/>
          <c:order val="1"/>
          <c:tx>
            <c:strRef>
              <c:f>'Q-SSC (Ham Radio) Outdoor'!$E$1</c:f>
              <c:strCache>
                <c:ptCount val="1"/>
                <c:pt idx="0">
                  <c:v>required oudoor Distance (m)</c:v>
                </c:pt>
              </c:strCache>
            </c:strRef>
          </c:tx>
          <c:spPr>
            <a:ln w="9525" cap="rnd">
              <a:solidFill>
                <a:schemeClr val="accent3"/>
              </a:solidFill>
              <a:round/>
            </a:ln>
            <a:effectLst/>
          </c:spPr>
          <c:marker>
            <c:symbol val="circle"/>
            <c:size val="5"/>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w="9525">
                <a:solidFill>
                  <a:schemeClr val="accent3"/>
                </a:solidFill>
                <a:round/>
              </a:ln>
              <a:effectLst/>
            </c:spPr>
          </c:marker>
          <c:xVal>
            <c:numRef>
              <c:f>'Q-SSC (Ham Radio) Outdoor'!$A$2:$A$19</c:f>
              <c:numCache>
                <c:formatCode>General</c:formatCode>
                <c:ptCount val="18"/>
                <c:pt idx="0">
                  <c:v>15</c:v>
                </c:pt>
                <c:pt idx="1">
                  <c:v>50</c:v>
                </c:pt>
                <c:pt idx="2">
                  <c:v>100</c:v>
                </c:pt>
                <c:pt idx="3">
                  <c:v>200</c:v>
                </c:pt>
                <c:pt idx="4">
                  <c:v>300</c:v>
                </c:pt>
                <c:pt idx="5">
                  <c:v>400</c:v>
                </c:pt>
                <c:pt idx="6">
                  <c:v>500</c:v>
                </c:pt>
                <c:pt idx="7">
                  <c:v>600</c:v>
                </c:pt>
                <c:pt idx="8">
                  <c:v>700</c:v>
                </c:pt>
                <c:pt idx="9">
                  <c:v>800</c:v>
                </c:pt>
                <c:pt idx="10">
                  <c:v>900</c:v>
                </c:pt>
                <c:pt idx="11">
                  <c:v>1000</c:v>
                </c:pt>
                <c:pt idx="12">
                  <c:v>1500</c:v>
                </c:pt>
                <c:pt idx="13">
                  <c:v>2000</c:v>
                </c:pt>
                <c:pt idx="14">
                  <c:v>3000</c:v>
                </c:pt>
                <c:pt idx="15">
                  <c:v>4000</c:v>
                </c:pt>
                <c:pt idx="16">
                  <c:v>5000</c:v>
                </c:pt>
                <c:pt idx="17">
                  <c:v>6000</c:v>
                </c:pt>
              </c:numCache>
            </c:numRef>
          </c:xVal>
          <c:yVal>
            <c:numRef>
              <c:f>'Q-SSC (Ham Radio) Outdoor'!$E$2:$E$19</c:f>
              <c:numCache>
                <c:formatCode>0.0</c:formatCode>
                <c:ptCount val="18"/>
                <c:pt idx="0">
                  <c:v>7.7672451799118454</c:v>
                </c:pt>
                <c:pt idx="1">
                  <c:v>12.753534996362383</c:v>
                </c:pt>
                <c:pt idx="2">
                  <c:v>29.95344336546891</c:v>
                </c:pt>
                <c:pt idx="3">
                  <c:v>82.324471019545499</c:v>
                </c:pt>
                <c:pt idx="4">
                  <c:v>199.87152980364121</c:v>
                </c:pt>
                <c:pt idx="5">
                  <c:v>311.71111020371779</c:v>
                </c:pt>
                <c:pt idx="6">
                  <c:v>407.04618352658605</c:v>
                </c:pt>
                <c:pt idx="7">
                  <c:v>486.33371484910555</c:v>
                </c:pt>
                <c:pt idx="8">
                  <c:v>552.27331961286211</c:v>
                </c:pt>
                <c:pt idx="9">
                  <c:v>607.53940011825398</c:v>
                </c:pt>
                <c:pt idx="10">
                  <c:v>654.32454078376907</c:v>
                </c:pt>
                <c:pt idx="11">
                  <c:v>694.33625360319627</c:v>
                </c:pt>
                <c:pt idx="12">
                  <c:v>829.67288941672325</c:v>
                </c:pt>
                <c:pt idx="13">
                  <c:v>906.94002684805685</c:v>
                </c:pt>
                <c:pt idx="14">
                  <c:v>991.40633530612479</c:v>
                </c:pt>
                <c:pt idx="15">
                  <c:v>1036.5461496885077</c:v>
                </c:pt>
                <c:pt idx="16">
                  <c:v>1064.6108927372109</c:v>
                </c:pt>
                <c:pt idx="17">
                  <c:v>1083.7416815449785</c:v>
                </c:pt>
              </c:numCache>
            </c:numRef>
          </c:yVal>
          <c:smooth val="0"/>
          <c:extLst>
            <c:ext xmlns:c16="http://schemas.microsoft.com/office/drawing/2014/chart" uri="{C3380CC4-5D6E-409C-BE32-E72D297353CC}">
              <c16:uniqueId val="{00000001-0766-4E54-BFEF-0F6E851046D6}"/>
            </c:ext>
          </c:extLst>
        </c:ser>
        <c:dLbls>
          <c:showLegendKey val="0"/>
          <c:showVal val="0"/>
          <c:showCatName val="0"/>
          <c:showSerName val="0"/>
          <c:showPercent val="0"/>
          <c:showBubbleSize val="0"/>
        </c:dLbls>
        <c:axId val="1375310847"/>
        <c:axId val="1375296287"/>
      </c:scatterChart>
      <c:valAx>
        <c:axId val="1375310847"/>
        <c:scaling>
          <c:orientation val="minMax"/>
          <c:max val="4000"/>
        </c:scaling>
        <c:delete val="0"/>
        <c:axPos val="b"/>
        <c:title>
          <c:tx>
            <c:rich>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AU"/>
                  <a:t>Assumed distance between SSC and Amateur Services</a:t>
                </a:r>
                <a:r>
                  <a:rPr lang="en-AU" baseline="0"/>
                  <a:t> CW Morse</a:t>
                </a:r>
                <a:r>
                  <a:rPr lang="en-AU"/>
                  <a:t> (m)</a:t>
                </a:r>
              </a:p>
            </c:rich>
          </c:tx>
          <c:overlay val="0"/>
          <c:spPr>
            <a:noFill/>
            <a:ln>
              <a:noFill/>
            </a:ln>
            <a:effectLst/>
          </c:spPr>
          <c:txPr>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DK"/>
            </a:p>
          </c:txPr>
        </c:title>
        <c:numFmt formatCode="General"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DK"/>
          </a:p>
        </c:txPr>
        <c:crossAx val="1375296287"/>
        <c:crosses val="autoZero"/>
        <c:crossBetween val="midCat"/>
        <c:majorUnit val="1000"/>
        <c:minorUnit val="500"/>
      </c:valAx>
      <c:valAx>
        <c:axId val="1375296287"/>
        <c:scaling>
          <c:orientation val="minMax"/>
          <c:max val="4000"/>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AU"/>
                  <a:t>Required minimum separation distance (m)</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DK"/>
            </a:p>
          </c:txPr>
        </c:title>
        <c:numFmt formatCode="0" sourceLinked="0"/>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DK"/>
          </a:p>
        </c:txPr>
        <c:crossAx val="1375310847"/>
        <c:crosses val="autoZero"/>
        <c:crossBetween val="midCat"/>
        <c:majorUnit val="1000"/>
        <c:minorUnit val="500"/>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DK"/>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DK"/>
    </a:p>
  </c:txPr>
  <c:printSettings>
    <c:headerFooter/>
    <c:pageMargins b="0.78740157499999996" l="0.7" r="0.7" t="0.78740157499999996"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DK"/>
        </a:p>
      </c:txPr>
    </c:title>
    <c:autoTitleDeleted val="0"/>
    <c:plotArea>
      <c:layout>
        <c:manualLayout>
          <c:layoutTarget val="inner"/>
          <c:xMode val="edge"/>
          <c:yMode val="edge"/>
          <c:x val="0.10545214351534621"/>
          <c:y val="7.9030231229770043E-2"/>
          <c:w val="0.87302067369876934"/>
          <c:h val="0.85604331548949253"/>
        </c:manualLayout>
      </c:layout>
      <c:scatterChart>
        <c:scatterStyle val="lineMarker"/>
        <c:varyColors val="0"/>
        <c:ser>
          <c:idx val="0"/>
          <c:order val="0"/>
          <c:tx>
            <c:strRef>
              <c:f>'Q-SSC (Automotive)'!$B$1</c:f>
              <c:strCache>
                <c:ptCount val="1"/>
                <c:pt idx="0">
                  <c:v>Gain LRR antenna, G_LRR (dBi)</c:v>
                </c:pt>
              </c:strCache>
            </c:strRef>
          </c:tx>
          <c:spPr>
            <a:ln w="19050" cap="rnd">
              <a:solidFill>
                <a:schemeClr val="accent1"/>
              </a:solidFill>
              <a:round/>
            </a:ln>
            <a:effectLst/>
          </c:spPr>
          <c:marker>
            <c:symbol val="none"/>
          </c:marker>
          <c:xVal>
            <c:numRef>
              <c:f>'Q-SSC (Automotive)'!$A$2:$A$19</c:f>
              <c:numCache>
                <c:formatCode>General</c:formatCode>
                <c:ptCount val="18"/>
                <c:pt idx="0">
                  <c:v>6</c:v>
                </c:pt>
                <c:pt idx="1">
                  <c:v>8</c:v>
                </c:pt>
                <c:pt idx="2">
                  <c:v>10</c:v>
                </c:pt>
                <c:pt idx="3">
                  <c:v>12</c:v>
                </c:pt>
                <c:pt idx="4">
                  <c:v>15</c:v>
                </c:pt>
                <c:pt idx="5">
                  <c:v>20</c:v>
                </c:pt>
                <c:pt idx="6">
                  <c:v>25</c:v>
                </c:pt>
                <c:pt idx="7">
                  <c:v>40</c:v>
                </c:pt>
                <c:pt idx="8">
                  <c:v>60</c:v>
                </c:pt>
                <c:pt idx="9">
                  <c:v>80</c:v>
                </c:pt>
                <c:pt idx="10">
                  <c:v>100</c:v>
                </c:pt>
                <c:pt idx="11">
                  <c:v>120</c:v>
                </c:pt>
                <c:pt idx="12">
                  <c:v>140</c:v>
                </c:pt>
                <c:pt idx="13">
                  <c:v>160</c:v>
                </c:pt>
                <c:pt idx="14">
                  <c:v>180</c:v>
                </c:pt>
                <c:pt idx="15">
                  <c:v>200</c:v>
                </c:pt>
                <c:pt idx="16">
                  <c:v>220</c:v>
                </c:pt>
                <c:pt idx="17">
                  <c:v>250</c:v>
                </c:pt>
              </c:numCache>
            </c:numRef>
          </c:xVal>
          <c:yVal>
            <c:numRef>
              <c:f>'Q-SSC (Automotive)'!$B$2:$B$19</c:f>
              <c:numCache>
                <c:formatCode>0.0</c:formatCode>
                <c:ptCount val="18"/>
                <c:pt idx="0">
                  <c:v>-3.0999999999999999E-3</c:v>
                </c:pt>
                <c:pt idx="1">
                  <c:v>-3.0999999999999999E-3</c:v>
                </c:pt>
                <c:pt idx="2">
                  <c:v>-3.0999999999999999E-3</c:v>
                </c:pt>
                <c:pt idx="3">
                  <c:v>-3.0999999999999999E-3</c:v>
                </c:pt>
                <c:pt idx="4">
                  <c:v>-3.0999999999999999E-3</c:v>
                </c:pt>
                <c:pt idx="5">
                  <c:v>-3.0999999999999999E-3</c:v>
                </c:pt>
                <c:pt idx="6">
                  <c:v>-3.0999999999999999E-3</c:v>
                </c:pt>
                <c:pt idx="7">
                  <c:v>7.6860999999999997</c:v>
                </c:pt>
                <c:pt idx="8">
                  <c:v>19.631499999999999</c:v>
                </c:pt>
                <c:pt idx="9">
                  <c:v>22.555900000000001</c:v>
                </c:pt>
                <c:pt idx="10">
                  <c:v>23.245000000000001</c:v>
                </c:pt>
                <c:pt idx="11">
                  <c:v>23.7041</c:v>
                </c:pt>
                <c:pt idx="12">
                  <c:v>24.014399999999998</c:v>
                </c:pt>
                <c:pt idx="13">
                  <c:v>24.1372</c:v>
                </c:pt>
                <c:pt idx="14">
                  <c:v>24.232800000000001</c:v>
                </c:pt>
                <c:pt idx="15">
                  <c:v>24.309200000000001</c:v>
                </c:pt>
                <c:pt idx="16">
                  <c:v>24.371700000000001</c:v>
                </c:pt>
                <c:pt idx="17">
                  <c:v>24.4468</c:v>
                </c:pt>
              </c:numCache>
            </c:numRef>
          </c:yVal>
          <c:smooth val="0"/>
          <c:extLst>
            <c:ext xmlns:c16="http://schemas.microsoft.com/office/drawing/2014/chart" uri="{C3380CC4-5D6E-409C-BE32-E72D297353CC}">
              <c16:uniqueId val="{00000000-31A5-4F08-95E5-6E5929323FA0}"/>
            </c:ext>
          </c:extLst>
        </c:ser>
        <c:dLbls>
          <c:showLegendKey val="0"/>
          <c:showVal val="0"/>
          <c:showCatName val="0"/>
          <c:showSerName val="0"/>
          <c:showPercent val="0"/>
          <c:showBubbleSize val="0"/>
        </c:dLbls>
        <c:axId val="1375295871"/>
        <c:axId val="1375299199"/>
      </c:scatterChart>
      <c:valAx>
        <c:axId val="1375295871"/>
        <c:scaling>
          <c:orientation val="minMax"/>
          <c:max val="25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K"/>
          </a:p>
        </c:txPr>
        <c:crossAx val="1375299199"/>
        <c:crosses val="autoZero"/>
        <c:crossBetween val="midCat"/>
      </c:valAx>
      <c:valAx>
        <c:axId val="1375299199"/>
        <c:scaling>
          <c:orientation val="minMax"/>
          <c:max val="25"/>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K"/>
          </a:p>
        </c:txPr>
        <c:crossAx val="1375295871"/>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DK"/>
    </a:p>
  </c:txPr>
  <c:printSettings>
    <c:headerFooter/>
    <c:pageMargins b="0.78740157499999996" l="0.7" r="0.7" t="0.78740157499999996"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GB" sz="1600" b="1" i="0" u="none" strike="noStrike" baseline="0">
                <a:effectLst/>
              </a:rPr>
              <a:t>MCL results for SSC #2 and automotive radar (outdoor)</a:t>
            </a:r>
            <a:endParaRPr lang="de-DE"/>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DK"/>
        </a:p>
      </c:txPr>
    </c:title>
    <c:autoTitleDeleted val="0"/>
    <c:plotArea>
      <c:layout/>
      <c:scatterChart>
        <c:scatterStyle val="lineMarker"/>
        <c:varyColors val="0"/>
        <c:ser>
          <c:idx val="0"/>
          <c:order val="0"/>
          <c:tx>
            <c:strRef>
              <c:f>'Q-SSC (Automotive)'!$F$1</c:f>
              <c:strCache>
                <c:ptCount val="1"/>
                <c:pt idx="0">
                  <c:v>min Distance (Outdoor)</c:v>
                </c:pt>
              </c:strCache>
            </c:strRef>
          </c:tx>
          <c:spPr>
            <a:ln w="9525" cap="rnd">
              <a:solidFill>
                <a:schemeClr val="accent1"/>
              </a:solidFill>
              <a:round/>
            </a:ln>
            <a:effectLst/>
          </c:spPr>
          <c:marker>
            <c:symbol val="circle"/>
            <c:size val="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a:solidFill>
                  <a:schemeClr val="accent1"/>
                </a:solidFill>
                <a:round/>
              </a:ln>
              <a:effectLst/>
            </c:spPr>
          </c:marker>
          <c:xVal>
            <c:numRef>
              <c:f>'Q-SSC (Automotive)'!$A$2:$A$19</c:f>
              <c:numCache>
                <c:formatCode>General</c:formatCode>
                <c:ptCount val="18"/>
                <c:pt idx="0">
                  <c:v>6</c:v>
                </c:pt>
                <c:pt idx="1">
                  <c:v>8</c:v>
                </c:pt>
                <c:pt idx="2">
                  <c:v>10</c:v>
                </c:pt>
                <c:pt idx="3">
                  <c:v>12</c:v>
                </c:pt>
                <c:pt idx="4">
                  <c:v>15</c:v>
                </c:pt>
                <c:pt idx="5">
                  <c:v>20</c:v>
                </c:pt>
                <c:pt idx="6">
                  <c:v>25</c:v>
                </c:pt>
                <c:pt idx="7">
                  <c:v>40</c:v>
                </c:pt>
                <c:pt idx="8">
                  <c:v>60</c:v>
                </c:pt>
                <c:pt idx="9">
                  <c:v>80</c:v>
                </c:pt>
                <c:pt idx="10">
                  <c:v>100</c:v>
                </c:pt>
                <c:pt idx="11">
                  <c:v>120</c:v>
                </c:pt>
                <c:pt idx="12">
                  <c:v>140</c:v>
                </c:pt>
                <c:pt idx="13">
                  <c:v>160</c:v>
                </c:pt>
                <c:pt idx="14">
                  <c:v>180</c:v>
                </c:pt>
                <c:pt idx="15">
                  <c:v>200</c:v>
                </c:pt>
                <c:pt idx="16">
                  <c:v>220</c:v>
                </c:pt>
                <c:pt idx="17">
                  <c:v>250</c:v>
                </c:pt>
              </c:numCache>
            </c:numRef>
          </c:xVal>
          <c:yVal>
            <c:numRef>
              <c:f>'Q-SSC (Automotive)'!$F$2:$F$19</c:f>
              <c:numCache>
                <c:formatCode>0.0</c:formatCode>
                <c:ptCount val="18"/>
                <c:pt idx="0">
                  <c:v>12.216441272219319</c:v>
                </c:pt>
                <c:pt idx="1">
                  <c:v>12.216441272219319</c:v>
                </c:pt>
                <c:pt idx="2">
                  <c:v>12.216441272219319</c:v>
                </c:pt>
                <c:pt idx="3">
                  <c:v>12.216441272219319</c:v>
                </c:pt>
                <c:pt idx="4">
                  <c:v>12.216441272219319</c:v>
                </c:pt>
                <c:pt idx="5">
                  <c:v>12.216441272219319</c:v>
                </c:pt>
                <c:pt idx="6">
                  <c:v>12.216441272219319</c:v>
                </c:pt>
                <c:pt idx="7">
                  <c:v>29.607702722749295</c:v>
                </c:pt>
                <c:pt idx="8">
                  <c:v>117.13177148839333</c:v>
                </c:pt>
                <c:pt idx="9">
                  <c:v>164.01920840507566</c:v>
                </c:pt>
                <c:pt idx="10">
                  <c:v>177.56187056896565</c:v>
                </c:pt>
                <c:pt idx="11">
                  <c:v>187.19951169545703</c:v>
                </c:pt>
                <c:pt idx="12">
                  <c:v>194.00803258693458</c:v>
                </c:pt>
                <c:pt idx="13">
                  <c:v>196.77037421570839</c:v>
                </c:pt>
                <c:pt idx="14">
                  <c:v>198.94806136822967</c:v>
                </c:pt>
                <c:pt idx="15">
                  <c:v>200.70570232161825</c:v>
                </c:pt>
                <c:pt idx="16">
                  <c:v>202.15510433031412</c:v>
                </c:pt>
                <c:pt idx="17">
                  <c:v>203.91055728216844</c:v>
                </c:pt>
              </c:numCache>
            </c:numRef>
          </c:yVal>
          <c:smooth val="0"/>
          <c:extLst>
            <c:ext xmlns:c16="http://schemas.microsoft.com/office/drawing/2014/chart" uri="{C3380CC4-5D6E-409C-BE32-E72D297353CC}">
              <c16:uniqueId val="{00000000-6574-4896-9D01-DF1113777AFE}"/>
            </c:ext>
          </c:extLst>
        </c:ser>
        <c:ser>
          <c:idx val="1"/>
          <c:order val="1"/>
          <c:tx>
            <c:strRef>
              <c:f>'Q-SSC (Automotive)'!$M$1</c:f>
              <c:strCache>
                <c:ptCount val="1"/>
                <c:pt idx="0">
                  <c:v>Actual Range</c:v>
                </c:pt>
              </c:strCache>
            </c:strRef>
          </c:tx>
          <c:spPr>
            <a:ln w="9525" cap="rnd">
              <a:solidFill>
                <a:schemeClr val="accent2"/>
              </a:solidFill>
              <a:round/>
            </a:ln>
            <a:effectLst/>
          </c:spPr>
          <c:marker>
            <c:symbol val="circle"/>
            <c:size val="5"/>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w="9525">
                <a:solidFill>
                  <a:schemeClr val="accent2"/>
                </a:solidFill>
                <a:round/>
              </a:ln>
              <a:effectLst/>
            </c:spPr>
          </c:marker>
          <c:xVal>
            <c:numRef>
              <c:f>'Q-SSC (Automotive)'!$A$2:$A$19</c:f>
              <c:numCache>
                <c:formatCode>General</c:formatCode>
                <c:ptCount val="18"/>
                <c:pt idx="0">
                  <c:v>6</c:v>
                </c:pt>
                <c:pt idx="1">
                  <c:v>8</c:v>
                </c:pt>
                <c:pt idx="2">
                  <c:v>10</c:v>
                </c:pt>
                <c:pt idx="3">
                  <c:v>12</c:v>
                </c:pt>
                <c:pt idx="4">
                  <c:v>15</c:v>
                </c:pt>
                <c:pt idx="5">
                  <c:v>20</c:v>
                </c:pt>
                <c:pt idx="6">
                  <c:v>25</c:v>
                </c:pt>
                <c:pt idx="7">
                  <c:v>40</c:v>
                </c:pt>
                <c:pt idx="8">
                  <c:v>60</c:v>
                </c:pt>
                <c:pt idx="9">
                  <c:v>80</c:v>
                </c:pt>
                <c:pt idx="10">
                  <c:v>100</c:v>
                </c:pt>
                <c:pt idx="11">
                  <c:v>120</c:v>
                </c:pt>
                <c:pt idx="12">
                  <c:v>140</c:v>
                </c:pt>
                <c:pt idx="13">
                  <c:v>160</c:v>
                </c:pt>
                <c:pt idx="14">
                  <c:v>180</c:v>
                </c:pt>
                <c:pt idx="15">
                  <c:v>200</c:v>
                </c:pt>
                <c:pt idx="16">
                  <c:v>220</c:v>
                </c:pt>
                <c:pt idx="17">
                  <c:v>250</c:v>
                </c:pt>
              </c:numCache>
            </c:numRef>
          </c:xVal>
          <c:yVal>
            <c:numRef>
              <c:f>'Q-SSC (Automotive)'!$M$2:$M$19</c:f>
              <c:numCache>
                <c:formatCode>0.00</c:formatCode>
                <c:ptCount val="18"/>
                <c:pt idx="0">
                  <c:v>6</c:v>
                </c:pt>
                <c:pt idx="1">
                  <c:v>8</c:v>
                </c:pt>
                <c:pt idx="2">
                  <c:v>10</c:v>
                </c:pt>
                <c:pt idx="3">
                  <c:v>12</c:v>
                </c:pt>
                <c:pt idx="4">
                  <c:v>15</c:v>
                </c:pt>
                <c:pt idx="5">
                  <c:v>20</c:v>
                </c:pt>
                <c:pt idx="6">
                  <c:v>25</c:v>
                </c:pt>
                <c:pt idx="7">
                  <c:v>40</c:v>
                </c:pt>
                <c:pt idx="8">
                  <c:v>60</c:v>
                </c:pt>
                <c:pt idx="9">
                  <c:v>80</c:v>
                </c:pt>
                <c:pt idx="10">
                  <c:v>100</c:v>
                </c:pt>
                <c:pt idx="11">
                  <c:v>120</c:v>
                </c:pt>
                <c:pt idx="12">
                  <c:v>140</c:v>
                </c:pt>
                <c:pt idx="13">
                  <c:v>160</c:v>
                </c:pt>
                <c:pt idx="14">
                  <c:v>180</c:v>
                </c:pt>
                <c:pt idx="15">
                  <c:v>200</c:v>
                </c:pt>
                <c:pt idx="16">
                  <c:v>220</c:v>
                </c:pt>
                <c:pt idx="17">
                  <c:v>250</c:v>
                </c:pt>
              </c:numCache>
            </c:numRef>
          </c:yVal>
          <c:smooth val="0"/>
          <c:extLst>
            <c:ext xmlns:c16="http://schemas.microsoft.com/office/drawing/2014/chart" uri="{C3380CC4-5D6E-409C-BE32-E72D297353CC}">
              <c16:uniqueId val="{00000001-6574-4896-9D01-DF1113777AFE}"/>
            </c:ext>
          </c:extLst>
        </c:ser>
        <c:dLbls>
          <c:showLegendKey val="0"/>
          <c:showVal val="0"/>
          <c:showCatName val="0"/>
          <c:showSerName val="0"/>
          <c:showPercent val="0"/>
          <c:showBubbleSize val="0"/>
        </c:dLbls>
        <c:axId val="1117176623"/>
        <c:axId val="1117171631"/>
      </c:scatterChart>
      <c:valAx>
        <c:axId val="1117176623"/>
        <c:scaling>
          <c:orientation val="minMax"/>
          <c:max val="250"/>
        </c:scaling>
        <c:delete val="0"/>
        <c:axPos val="b"/>
        <c:title>
          <c:tx>
            <c:rich>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AU"/>
                  <a:t>Assumed distance between SSC and LRR (m)</a:t>
                </a:r>
              </a:p>
            </c:rich>
          </c:tx>
          <c:overlay val="0"/>
          <c:spPr>
            <a:noFill/>
            <a:ln>
              <a:noFill/>
            </a:ln>
            <a:effectLst/>
          </c:spPr>
          <c:txPr>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DK"/>
            </a:p>
          </c:txPr>
        </c:title>
        <c:numFmt formatCode="#,##0" sourceLinked="0"/>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DK"/>
          </a:p>
        </c:txPr>
        <c:crossAx val="1117171631"/>
        <c:crosses val="autoZero"/>
        <c:crossBetween val="midCat"/>
      </c:valAx>
      <c:valAx>
        <c:axId val="1117171631"/>
        <c:scaling>
          <c:orientation val="minMax"/>
          <c:max val="250"/>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AU"/>
                  <a:t>Required minimum separation distance (m)</a:t>
                </a:r>
              </a:p>
              <a:p>
                <a:pPr>
                  <a:defRPr/>
                </a:pPr>
                <a:endParaRPr lang="en-AU"/>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DK"/>
            </a:p>
          </c:txPr>
        </c:title>
        <c:numFmt formatCode="#,##0" sourceLinked="0"/>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DK"/>
          </a:p>
        </c:txPr>
        <c:crossAx val="1117176623"/>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DK"/>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GB" sz="1600" b="1" i="0" u="none" strike="noStrike" baseline="0">
                <a:effectLst/>
              </a:rPr>
              <a:t>MCL results for SSC #2 and automotive radar (indoor)</a:t>
            </a:r>
            <a:endParaRPr lang="de-DE"/>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DK"/>
        </a:p>
      </c:txPr>
    </c:title>
    <c:autoTitleDeleted val="0"/>
    <c:plotArea>
      <c:layout/>
      <c:scatterChart>
        <c:scatterStyle val="lineMarker"/>
        <c:varyColors val="0"/>
        <c:ser>
          <c:idx val="0"/>
          <c:order val="0"/>
          <c:tx>
            <c:strRef>
              <c:f>'Q-SSC (Automotive)'!$H$1</c:f>
              <c:strCache>
                <c:ptCount val="1"/>
                <c:pt idx="0">
                  <c:v>min Distance (Trad. Build, 50%, Indoor)</c:v>
                </c:pt>
              </c:strCache>
            </c:strRef>
          </c:tx>
          <c:spPr>
            <a:ln w="9525" cap="rnd">
              <a:solidFill>
                <a:schemeClr val="accent1"/>
              </a:solidFill>
              <a:round/>
            </a:ln>
            <a:effectLst/>
          </c:spPr>
          <c:marker>
            <c:symbol val="circle"/>
            <c:size val="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a:solidFill>
                  <a:schemeClr val="accent1"/>
                </a:solidFill>
                <a:round/>
              </a:ln>
              <a:effectLst/>
            </c:spPr>
          </c:marker>
          <c:xVal>
            <c:numRef>
              <c:f>'Q-SSC (Automotive)'!$A$2:$A$19</c:f>
              <c:numCache>
                <c:formatCode>General</c:formatCode>
                <c:ptCount val="18"/>
                <c:pt idx="0">
                  <c:v>6</c:v>
                </c:pt>
                <c:pt idx="1">
                  <c:v>8</c:v>
                </c:pt>
                <c:pt idx="2">
                  <c:v>10</c:v>
                </c:pt>
                <c:pt idx="3">
                  <c:v>12</c:v>
                </c:pt>
                <c:pt idx="4">
                  <c:v>15</c:v>
                </c:pt>
                <c:pt idx="5">
                  <c:v>20</c:v>
                </c:pt>
                <c:pt idx="6">
                  <c:v>25</c:v>
                </c:pt>
                <c:pt idx="7">
                  <c:v>40</c:v>
                </c:pt>
                <c:pt idx="8">
                  <c:v>60</c:v>
                </c:pt>
                <c:pt idx="9">
                  <c:v>80</c:v>
                </c:pt>
                <c:pt idx="10">
                  <c:v>100</c:v>
                </c:pt>
                <c:pt idx="11">
                  <c:v>120</c:v>
                </c:pt>
                <c:pt idx="12">
                  <c:v>140</c:v>
                </c:pt>
                <c:pt idx="13">
                  <c:v>160</c:v>
                </c:pt>
                <c:pt idx="14">
                  <c:v>180</c:v>
                </c:pt>
                <c:pt idx="15">
                  <c:v>200</c:v>
                </c:pt>
                <c:pt idx="16">
                  <c:v>220</c:v>
                </c:pt>
                <c:pt idx="17">
                  <c:v>250</c:v>
                </c:pt>
              </c:numCache>
            </c:numRef>
          </c:xVal>
          <c:yVal>
            <c:numRef>
              <c:f>'Q-SSC (Automotive)'!$H$2:$H$19</c:f>
              <c:numCache>
                <c:formatCode>0.0</c:formatCode>
                <c:ptCount val="18"/>
                <c:pt idx="0">
                  <c:v>0.48576890767488684</c:v>
                </c:pt>
                <c:pt idx="1">
                  <c:v>0.48576890767488684</c:v>
                </c:pt>
                <c:pt idx="2">
                  <c:v>0.48576890767488684</c:v>
                </c:pt>
                <c:pt idx="3">
                  <c:v>0.48576890767488684</c:v>
                </c:pt>
                <c:pt idx="4">
                  <c:v>0.48576890767488684</c:v>
                </c:pt>
                <c:pt idx="5">
                  <c:v>0.48576890767488684</c:v>
                </c:pt>
                <c:pt idx="6">
                  <c:v>0.48576890767488684</c:v>
                </c:pt>
                <c:pt idx="7">
                  <c:v>1.1773069660719504</c:v>
                </c:pt>
                <c:pt idx="8">
                  <c:v>4.6575734636675099</c:v>
                </c:pt>
                <c:pt idx="9">
                  <c:v>6.5219837700049723</c:v>
                </c:pt>
                <c:pt idx="10">
                  <c:v>7.0604879104310987</c:v>
                </c:pt>
                <c:pt idx="11">
                  <c:v>7.4437146045441009</c:v>
                </c:pt>
                <c:pt idx="12">
                  <c:v>7.7144454731036616</c:v>
                </c:pt>
                <c:pt idx="13">
                  <c:v>7.8242859451145943</c:v>
                </c:pt>
                <c:pt idx="14">
                  <c:v>7.9108784875551938</c:v>
                </c:pt>
                <c:pt idx="15">
                  <c:v>7.9807685076508008</c:v>
                </c:pt>
                <c:pt idx="16">
                  <c:v>8.0384018572374032</c:v>
                </c:pt>
                <c:pt idx="17">
                  <c:v>8.1082048746542785</c:v>
                </c:pt>
              </c:numCache>
            </c:numRef>
          </c:yVal>
          <c:smooth val="0"/>
          <c:extLst>
            <c:ext xmlns:c16="http://schemas.microsoft.com/office/drawing/2014/chart" uri="{C3380CC4-5D6E-409C-BE32-E72D297353CC}">
              <c16:uniqueId val="{00000000-AEA9-4D37-A745-AAB6560E7F2D}"/>
            </c:ext>
          </c:extLst>
        </c:ser>
        <c:ser>
          <c:idx val="1"/>
          <c:order val="1"/>
          <c:tx>
            <c:strRef>
              <c:f>'Q-SSC (Automotive)'!$M$1</c:f>
              <c:strCache>
                <c:ptCount val="1"/>
                <c:pt idx="0">
                  <c:v>Actual Range</c:v>
                </c:pt>
              </c:strCache>
            </c:strRef>
          </c:tx>
          <c:spPr>
            <a:ln w="9525" cap="rnd">
              <a:solidFill>
                <a:schemeClr val="accent2"/>
              </a:solidFill>
              <a:round/>
            </a:ln>
            <a:effectLst/>
          </c:spPr>
          <c:marker>
            <c:symbol val="circle"/>
            <c:size val="5"/>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w="9525">
                <a:solidFill>
                  <a:schemeClr val="accent2"/>
                </a:solidFill>
                <a:round/>
              </a:ln>
              <a:effectLst/>
            </c:spPr>
          </c:marker>
          <c:xVal>
            <c:numRef>
              <c:f>'Q-SSC (Automotive)'!$A$2:$A$19</c:f>
              <c:numCache>
                <c:formatCode>General</c:formatCode>
                <c:ptCount val="18"/>
                <c:pt idx="0">
                  <c:v>6</c:v>
                </c:pt>
                <c:pt idx="1">
                  <c:v>8</c:v>
                </c:pt>
                <c:pt idx="2">
                  <c:v>10</c:v>
                </c:pt>
                <c:pt idx="3">
                  <c:v>12</c:v>
                </c:pt>
                <c:pt idx="4">
                  <c:v>15</c:v>
                </c:pt>
                <c:pt idx="5">
                  <c:v>20</c:v>
                </c:pt>
                <c:pt idx="6">
                  <c:v>25</c:v>
                </c:pt>
                <c:pt idx="7">
                  <c:v>40</c:v>
                </c:pt>
                <c:pt idx="8">
                  <c:v>60</c:v>
                </c:pt>
                <c:pt idx="9">
                  <c:v>80</c:v>
                </c:pt>
                <c:pt idx="10">
                  <c:v>100</c:v>
                </c:pt>
                <c:pt idx="11">
                  <c:v>120</c:v>
                </c:pt>
                <c:pt idx="12">
                  <c:v>140</c:v>
                </c:pt>
                <c:pt idx="13">
                  <c:v>160</c:v>
                </c:pt>
                <c:pt idx="14">
                  <c:v>180</c:v>
                </c:pt>
                <c:pt idx="15">
                  <c:v>200</c:v>
                </c:pt>
                <c:pt idx="16">
                  <c:v>220</c:v>
                </c:pt>
                <c:pt idx="17">
                  <c:v>250</c:v>
                </c:pt>
              </c:numCache>
            </c:numRef>
          </c:xVal>
          <c:yVal>
            <c:numRef>
              <c:f>'Q-SSC (Automotive)'!$M$2:$M$19</c:f>
              <c:numCache>
                <c:formatCode>0.00</c:formatCode>
                <c:ptCount val="18"/>
                <c:pt idx="0">
                  <c:v>6</c:v>
                </c:pt>
                <c:pt idx="1">
                  <c:v>8</c:v>
                </c:pt>
                <c:pt idx="2">
                  <c:v>10</c:v>
                </c:pt>
                <c:pt idx="3">
                  <c:v>12</c:v>
                </c:pt>
                <c:pt idx="4">
                  <c:v>15</c:v>
                </c:pt>
                <c:pt idx="5">
                  <c:v>20</c:v>
                </c:pt>
                <c:pt idx="6">
                  <c:v>25</c:v>
                </c:pt>
                <c:pt idx="7">
                  <c:v>40</c:v>
                </c:pt>
                <c:pt idx="8">
                  <c:v>60</c:v>
                </c:pt>
                <c:pt idx="9">
                  <c:v>80</c:v>
                </c:pt>
                <c:pt idx="10">
                  <c:v>100</c:v>
                </c:pt>
                <c:pt idx="11">
                  <c:v>120</c:v>
                </c:pt>
                <c:pt idx="12">
                  <c:v>140</c:v>
                </c:pt>
                <c:pt idx="13">
                  <c:v>160</c:v>
                </c:pt>
                <c:pt idx="14">
                  <c:v>180</c:v>
                </c:pt>
                <c:pt idx="15">
                  <c:v>200</c:v>
                </c:pt>
                <c:pt idx="16">
                  <c:v>220</c:v>
                </c:pt>
                <c:pt idx="17">
                  <c:v>250</c:v>
                </c:pt>
              </c:numCache>
            </c:numRef>
          </c:yVal>
          <c:smooth val="0"/>
          <c:extLst>
            <c:ext xmlns:c16="http://schemas.microsoft.com/office/drawing/2014/chart" uri="{C3380CC4-5D6E-409C-BE32-E72D297353CC}">
              <c16:uniqueId val="{00000001-AEA9-4D37-A745-AAB6560E7F2D}"/>
            </c:ext>
          </c:extLst>
        </c:ser>
        <c:ser>
          <c:idx val="2"/>
          <c:order val="2"/>
          <c:tx>
            <c:strRef>
              <c:f>'Q-SSC (Automotive)'!$J$1</c:f>
              <c:strCache>
                <c:ptCount val="1"/>
                <c:pt idx="0">
                  <c:v>min Distance (Trad. Build, 10%, Indoor)</c:v>
                </c:pt>
              </c:strCache>
            </c:strRef>
          </c:tx>
          <c:spPr>
            <a:ln w="9525" cap="rnd">
              <a:solidFill>
                <a:schemeClr val="accent3"/>
              </a:solidFill>
              <a:round/>
            </a:ln>
            <a:effectLst/>
          </c:spPr>
          <c:marker>
            <c:symbol val="circle"/>
            <c:size val="5"/>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w="9525">
                <a:solidFill>
                  <a:schemeClr val="accent3"/>
                </a:solidFill>
                <a:round/>
              </a:ln>
              <a:effectLst/>
            </c:spPr>
          </c:marker>
          <c:xVal>
            <c:numRef>
              <c:f>'Q-SSC (Automotive)'!$M$2:$M$19</c:f>
              <c:numCache>
                <c:formatCode>0.00</c:formatCode>
                <c:ptCount val="18"/>
                <c:pt idx="0">
                  <c:v>6</c:v>
                </c:pt>
                <c:pt idx="1">
                  <c:v>8</c:v>
                </c:pt>
                <c:pt idx="2">
                  <c:v>10</c:v>
                </c:pt>
                <c:pt idx="3">
                  <c:v>12</c:v>
                </c:pt>
                <c:pt idx="4">
                  <c:v>15</c:v>
                </c:pt>
                <c:pt idx="5">
                  <c:v>20</c:v>
                </c:pt>
                <c:pt idx="6">
                  <c:v>25</c:v>
                </c:pt>
                <c:pt idx="7">
                  <c:v>40</c:v>
                </c:pt>
                <c:pt idx="8">
                  <c:v>60</c:v>
                </c:pt>
                <c:pt idx="9">
                  <c:v>80</c:v>
                </c:pt>
                <c:pt idx="10">
                  <c:v>100</c:v>
                </c:pt>
                <c:pt idx="11">
                  <c:v>120</c:v>
                </c:pt>
                <c:pt idx="12">
                  <c:v>140</c:v>
                </c:pt>
                <c:pt idx="13">
                  <c:v>160</c:v>
                </c:pt>
                <c:pt idx="14">
                  <c:v>180</c:v>
                </c:pt>
                <c:pt idx="15">
                  <c:v>200</c:v>
                </c:pt>
                <c:pt idx="16">
                  <c:v>220</c:v>
                </c:pt>
                <c:pt idx="17">
                  <c:v>250</c:v>
                </c:pt>
              </c:numCache>
            </c:numRef>
          </c:xVal>
          <c:yVal>
            <c:numRef>
              <c:f>'Q-SSC (Automotive)'!$J$2:$J$19</c:f>
              <c:numCache>
                <c:formatCode>0.0</c:formatCode>
                <c:ptCount val="18"/>
                <c:pt idx="0">
                  <c:v>2.7953082979277601</c:v>
                </c:pt>
                <c:pt idx="1">
                  <c:v>2.7953082979277601</c:v>
                </c:pt>
                <c:pt idx="2">
                  <c:v>2.7953082979277601</c:v>
                </c:pt>
                <c:pt idx="3">
                  <c:v>2.7953082979277601</c:v>
                </c:pt>
                <c:pt idx="4">
                  <c:v>2.7953082979277601</c:v>
                </c:pt>
                <c:pt idx="5">
                  <c:v>2.7953082979277601</c:v>
                </c:pt>
                <c:pt idx="6">
                  <c:v>2.7953082979277601</c:v>
                </c:pt>
                <c:pt idx="7">
                  <c:v>6.7746944678304208</c:v>
                </c:pt>
                <c:pt idx="8">
                  <c:v>26.801537820760377</c:v>
                </c:pt>
                <c:pt idx="9">
                  <c:v>37.530099319256166</c:v>
                </c:pt>
                <c:pt idx="10">
                  <c:v>40.628867207482273</c:v>
                </c:pt>
                <c:pt idx="11">
                  <c:v>42.834106655945405</c:v>
                </c:pt>
                <c:pt idx="12">
                  <c:v>44.392000196336845</c:v>
                </c:pt>
                <c:pt idx="13">
                  <c:v>45.024066139647417</c:v>
                </c:pt>
                <c:pt idx="14">
                  <c:v>45.522354211606249</c:v>
                </c:pt>
                <c:pt idx="15">
                  <c:v>45.924529299449333</c:v>
                </c:pt>
                <c:pt idx="16">
                  <c:v>46.256174610195785</c:v>
                </c:pt>
                <c:pt idx="17">
                  <c:v>46.65784904987887</c:v>
                </c:pt>
              </c:numCache>
            </c:numRef>
          </c:yVal>
          <c:smooth val="0"/>
          <c:extLst>
            <c:ext xmlns:c16="http://schemas.microsoft.com/office/drawing/2014/chart" uri="{C3380CC4-5D6E-409C-BE32-E72D297353CC}">
              <c16:uniqueId val="{00000002-D5B2-40CA-AFE5-6D34AA2A19E7}"/>
            </c:ext>
          </c:extLst>
        </c:ser>
        <c:ser>
          <c:idx val="3"/>
          <c:order val="3"/>
          <c:tx>
            <c:strRef>
              <c:f>'Q-SSC (Automotive)'!$L$1</c:f>
              <c:strCache>
                <c:ptCount val="1"/>
                <c:pt idx="0">
                  <c:v>min Distance (Trad. Build, 1%, Indoor)</c:v>
                </c:pt>
              </c:strCache>
            </c:strRef>
          </c:tx>
          <c:spPr>
            <a:ln w="9525" cap="rnd">
              <a:solidFill>
                <a:schemeClr val="accent4"/>
              </a:solidFill>
              <a:round/>
            </a:ln>
            <a:effectLst/>
          </c:spPr>
          <c:marker>
            <c:symbol val="circle"/>
            <c:size val="5"/>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w="9525">
                <a:solidFill>
                  <a:schemeClr val="accent4"/>
                </a:solidFill>
                <a:round/>
              </a:ln>
              <a:effectLst/>
            </c:spPr>
          </c:marker>
          <c:xVal>
            <c:numRef>
              <c:f>'Q-SSC (Automotive)'!$M$2:$M$19</c:f>
              <c:numCache>
                <c:formatCode>0.00</c:formatCode>
                <c:ptCount val="18"/>
                <c:pt idx="0">
                  <c:v>6</c:v>
                </c:pt>
                <c:pt idx="1">
                  <c:v>8</c:v>
                </c:pt>
                <c:pt idx="2">
                  <c:v>10</c:v>
                </c:pt>
                <c:pt idx="3">
                  <c:v>12</c:v>
                </c:pt>
                <c:pt idx="4">
                  <c:v>15</c:v>
                </c:pt>
                <c:pt idx="5">
                  <c:v>20</c:v>
                </c:pt>
                <c:pt idx="6">
                  <c:v>25</c:v>
                </c:pt>
                <c:pt idx="7">
                  <c:v>40</c:v>
                </c:pt>
                <c:pt idx="8">
                  <c:v>60</c:v>
                </c:pt>
                <c:pt idx="9">
                  <c:v>80</c:v>
                </c:pt>
                <c:pt idx="10">
                  <c:v>100</c:v>
                </c:pt>
                <c:pt idx="11">
                  <c:v>120</c:v>
                </c:pt>
                <c:pt idx="12">
                  <c:v>140</c:v>
                </c:pt>
                <c:pt idx="13">
                  <c:v>160</c:v>
                </c:pt>
                <c:pt idx="14">
                  <c:v>180</c:v>
                </c:pt>
                <c:pt idx="15">
                  <c:v>200</c:v>
                </c:pt>
                <c:pt idx="16">
                  <c:v>220</c:v>
                </c:pt>
                <c:pt idx="17">
                  <c:v>250</c:v>
                </c:pt>
              </c:numCache>
            </c:numRef>
          </c:xVal>
          <c:yVal>
            <c:numRef>
              <c:f>'Q-SSC (Automotive)'!$L$2:$L$19</c:f>
              <c:numCache>
                <c:formatCode>0.0</c:formatCode>
                <c:ptCount val="18"/>
                <c:pt idx="0">
                  <c:v>4.6927748024524574</c:v>
                </c:pt>
                <c:pt idx="1">
                  <c:v>4.6927748024524574</c:v>
                </c:pt>
                <c:pt idx="2">
                  <c:v>4.6927748024524574</c:v>
                </c:pt>
                <c:pt idx="3">
                  <c:v>4.6927748024524574</c:v>
                </c:pt>
                <c:pt idx="4">
                  <c:v>4.6927748024524574</c:v>
                </c:pt>
                <c:pt idx="5">
                  <c:v>4.6927748024524574</c:v>
                </c:pt>
                <c:pt idx="6">
                  <c:v>4.6927748024524574</c:v>
                </c:pt>
                <c:pt idx="7">
                  <c:v>11.373384294146387</c:v>
                </c:pt>
                <c:pt idx="8">
                  <c:v>44.994529385356287</c:v>
                </c:pt>
                <c:pt idx="9">
                  <c:v>63.005681537706053</c:v>
                </c:pt>
                <c:pt idx="10">
                  <c:v>68.207905519689191</c:v>
                </c:pt>
                <c:pt idx="11">
                  <c:v>71.910070366691457</c:v>
                </c:pt>
                <c:pt idx="12">
                  <c:v>74.525468302107768</c:v>
                </c:pt>
                <c:pt idx="13">
                  <c:v>75.586583147456011</c:v>
                </c:pt>
                <c:pt idx="14">
                  <c:v>76.423111164843078</c:v>
                </c:pt>
                <c:pt idx="15">
                  <c:v>77.098284318302831</c:v>
                </c:pt>
                <c:pt idx="16">
                  <c:v>77.655051798575442</c:v>
                </c:pt>
                <c:pt idx="17">
                  <c:v>78.329384461892545</c:v>
                </c:pt>
              </c:numCache>
            </c:numRef>
          </c:yVal>
          <c:smooth val="0"/>
          <c:extLst>
            <c:ext xmlns:c16="http://schemas.microsoft.com/office/drawing/2014/chart" uri="{C3380CC4-5D6E-409C-BE32-E72D297353CC}">
              <c16:uniqueId val="{00000003-D5B2-40CA-AFE5-6D34AA2A19E7}"/>
            </c:ext>
          </c:extLst>
        </c:ser>
        <c:dLbls>
          <c:showLegendKey val="0"/>
          <c:showVal val="0"/>
          <c:showCatName val="0"/>
          <c:showSerName val="0"/>
          <c:showPercent val="0"/>
          <c:showBubbleSize val="0"/>
        </c:dLbls>
        <c:axId val="1117176623"/>
        <c:axId val="1117171631"/>
      </c:scatterChart>
      <c:valAx>
        <c:axId val="1117176623"/>
        <c:scaling>
          <c:orientation val="minMax"/>
          <c:max val="250"/>
        </c:scaling>
        <c:delete val="0"/>
        <c:axPos val="b"/>
        <c:title>
          <c:tx>
            <c:rich>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AU"/>
                  <a:t>Assumed distance between SSC and LRR (m)</a:t>
                </a:r>
              </a:p>
            </c:rich>
          </c:tx>
          <c:overlay val="0"/>
          <c:spPr>
            <a:noFill/>
            <a:ln>
              <a:noFill/>
            </a:ln>
            <a:effectLst/>
          </c:spPr>
          <c:txPr>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DK"/>
            </a:p>
          </c:txPr>
        </c:title>
        <c:numFmt formatCode="#,##0" sourceLinked="0"/>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DK"/>
          </a:p>
        </c:txPr>
        <c:crossAx val="1117171631"/>
        <c:crosses val="autoZero"/>
        <c:crossBetween val="midCat"/>
      </c:valAx>
      <c:valAx>
        <c:axId val="1117171631"/>
        <c:scaling>
          <c:orientation val="minMax"/>
          <c:max val="250"/>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AU"/>
                  <a:t>Required minimum separation distance (m)</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DK"/>
            </a:p>
          </c:txPr>
        </c:title>
        <c:numFmt formatCode="#,##0" sourceLinked="0"/>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DK"/>
          </a:p>
        </c:txPr>
        <c:crossAx val="1117176623"/>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DK"/>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DK"/>
        </a:p>
      </c:txPr>
    </c:title>
    <c:autoTitleDeleted val="0"/>
    <c:plotArea>
      <c:layout>
        <c:manualLayout>
          <c:layoutTarget val="inner"/>
          <c:xMode val="edge"/>
          <c:yMode val="edge"/>
          <c:x val="0.10545214351534621"/>
          <c:y val="7.9030231229770043E-2"/>
          <c:w val="0.87302067369876934"/>
          <c:h val="0.85604331548949253"/>
        </c:manualLayout>
      </c:layout>
      <c:scatterChart>
        <c:scatterStyle val="lineMarker"/>
        <c:varyColors val="0"/>
        <c:ser>
          <c:idx val="0"/>
          <c:order val="0"/>
          <c:tx>
            <c:strRef>
              <c:f>'Q-SSC (PTP) reference only'!$B$1</c:f>
              <c:strCache>
                <c:ptCount val="1"/>
                <c:pt idx="0">
                  <c:v>G_dBi</c:v>
                </c:pt>
              </c:strCache>
            </c:strRef>
          </c:tx>
          <c:spPr>
            <a:ln w="19050" cap="rnd">
              <a:solidFill>
                <a:schemeClr val="accent1"/>
              </a:solidFill>
              <a:round/>
            </a:ln>
            <a:effectLst/>
          </c:spPr>
          <c:marker>
            <c:symbol val="none"/>
          </c:marker>
          <c:xVal>
            <c:numRef>
              <c:f>'Q-SSC (PTP) reference only'!$A$2:$A$19</c:f>
              <c:numCache>
                <c:formatCode>General</c:formatCode>
                <c:ptCount val="18"/>
                <c:pt idx="0">
                  <c:v>15</c:v>
                </c:pt>
                <c:pt idx="1">
                  <c:v>50</c:v>
                </c:pt>
                <c:pt idx="2">
                  <c:v>100</c:v>
                </c:pt>
                <c:pt idx="3">
                  <c:v>200</c:v>
                </c:pt>
                <c:pt idx="4">
                  <c:v>300</c:v>
                </c:pt>
                <c:pt idx="5">
                  <c:v>400</c:v>
                </c:pt>
                <c:pt idx="6">
                  <c:v>500</c:v>
                </c:pt>
                <c:pt idx="7">
                  <c:v>600</c:v>
                </c:pt>
                <c:pt idx="8">
                  <c:v>700</c:v>
                </c:pt>
                <c:pt idx="9">
                  <c:v>800</c:v>
                </c:pt>
                <c:pt idx="10">
                  <c:v>900</c:v>
                </c:pt>
                <c:pt idx="11">
                  <c:v>1000</c:v>
                </c:pt>
                <c:pt idx="12">
                  <c:v>1500</c:v>
                </c:pt>
                <c:pt idx="13">
                  <c:v>2000</c:v>
                </c:pt>
                <c:pt idx="14">
                  <c:v>3000</c:v>
                </c:pt>
                <c:pt idx="15">
                  <c:v>4000</c:v>
                </c:pt>
                <c:pt idx="16">
                  <c:v>5000</c:v>
                </c:pt>
                <c:pt idx="17">
                  <c:v>6000</c:v>
                </c:pt>
              </c:numCache>
            </c:numRef>
          </c:xVal>
          <c:yVal>
            <c:numRef>
              <c:f>'Q-SSC (PTP) reference only'!$B$2:$B$19</c:f>
              <c:numCache>
                <c:formatCode>0.00</c:formatCode>
                <c:ptCount val="18"/>
                <c:pt idx="0">
                  <c:v>-0.66666666666666674</c:v>
                </c:pt>
                <c:pt idx="1">
                  <c:v>3.6406046128051033</c:v>
                </c:pt>
                <c:pt idx="2">
                  <c:v>11.056928146072615</c:v>
                </c:pt>
                <c:pt idx="3">
                  <c:v>19.838572024377303</c:v>
                </c:pt>
                <c:pt idx="4">
                  <c:v>27.543011778996565</c:v>
                </c:pt>
                <c:pt idx="5">
                  <c:v>31.403038687188083</c:v>
                </c:pt>
                <c:pt idx="6">
                  <c:v>33.72086679106053</c:v>
                </c:pt>
                <c:pt idx="7">
                  <c:v>35.266680605510913</c:v>
                </c:pt>
                <c:pt idx="8">
                  <c:v>36.37107430647346</c:v>
                </c:pt>
                <c:pt idx="9">
                  <c:v>37.199482008787847</c:v>
                </c:pt>
                <c:pt idx="10">
                  <c:v>37.843857229090183</c:v>
                </c:pt>
                <c:pt idx="11">
                  <c:v>38.359389884318723</c:v>
                </c:pt>
                <c:pt idx="12">
                  <c:v>39.906131032509172</c:v>
                </c:pt>
                <c:pt idx="13">
                  <c:v>40.679564437234369</c:v>
                </c:pt>
                <c:pt idx="14">
                  <c:v>41.453026844503796</c:v>
                </c:pt>
                <c:pt idx="15">
                  <c:v>41.839765903437019</c:v>
                </c:pt>
                <c:pt idx="16">
                  <c:v>42.071811156447914</c:v>
                </c:pt>
                <c:pt idx="17">
                  <c:v>42.226508588011143</c:v>
                </c:pt>
              </c:numCache>
            </c:numRef>
          </c:yVal>
          <c:smooth val="0"/>
          <c:extLst>
            <c:ext xmlns:c16="http://schemas.microsoft.com/office/drawing/2014/chart" uri="{C3380CC4-5D6E-409C-BE32-E72D297353CC}">
              <c16:uniqueId val="{00000000-B2BB-4A8C-9C8A-AAE27F162A8E}"/>
            </c:ext>
          </c:extLst>
        </c:ser>
        <c:dLbls>
          <c:showLegendKey val="0"/>
          <c:showVal val="0"/>
          <c:showCatName val="0"/>
          <c:showSerName val="0"/>
          <c:showPercent val="0"/>
          <c:showBubbleSize val="0"/>
        </c:dLbls>
        <c:axId val="1375295871"/>
        <c:axId val="1375299199"/>
      </c:scatterChart>
      <c:valAx>
        <c:axId val="137529587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K"/>
          </a:p>
        </c:txPr>
        <c:crossAx val="1375299199"/>
        <c:crosses val="autoZero"/>
        <c:crossBetween val="midCat"/>
      </c:valAx>
      <c:valAx>
        <c:axId val="1375299199"/>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K"/>
          </a:p>
        </c:txPr>
        <c:crossAx val="1375295871"/>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DK"/>
    </a:p>
  </c:txPr>
  <c:printSettings>
    <c:headerFooter/>
    <c:pageMargins b="0.78740157499999996" l="0.7" r="0.7" t="0.78740157499999996"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a:pPr>
            <a:r>
              <a:rPr lang="en-GB" sz="1400" b="0" i="0" u="none" strike="noStrike" baseline="0">
                <a:effectLst/>
              </a:rPr>
              <a:t>MCL results for Q-SSC traditional buildings</a:t>
            </a:r>
            <a:endParaRPr lang="en-AU" sz="1400" b="0"/>
          </a:p>
        </c:rich>
      </c:tx>
      <c:overlay val="0"/>
    </c:title>
    <c:autoTitleDeleted val="0"/>
    <c:plotArea>
      <c:layout>
        <c:manualLayout>
          <c:layoutTarget val="inner"/>
          <c:xMode val="edge"/>
          <c:yMode val="edge"/>
          <c:x val="0.11032535620640514"/>
          <c:y val="7.68039823556039E-2"/>
          <c:w val="0.5549739499564651"/>
          <c:h val="0.84194892653986719"/>
        </c:manualLayout>
      </c:layout>
      <c:scatterChart>
        <c:scatterStyle val="lineMarker"/>
        <c:varyColors val="0"/>
        <c:ser>
          <c:idx val="0"/>
          <c:order val="0"/>
          <c:tx>
            <c:strRef>
              <c:f>'Q-SSC (PTP) reference only'!$H$1</c:f>
              <c:strCache>
                <c:ptCount val="1"/>
                <c:pt idx="0">
                  <c:v>Actual range</c:v>
                </c:pt>
              </c:strCache>
            </c:strRef>
          </c:tx>
          <c:xVal>
            <c:numRef>
              <c:f>'Q-SSC (PTP) reference only'!$A$2:$A$19</c:f>
              <c:numCache>
                <c:formatCode>General</c:formatCode>
                <c:ptCount val="18"/>
                <c:pt idx="0">
                  <c:v>15</c:v>
                </c:pt>
                <c:pt idx="1">
                  <c:v>50</c:v>
                </c:pt>
                <c:pt idx="2">
                  <c:v>100</c:v>
                </c:pt>
                <c:pt idx="3">
                  <c:v>200</c:v>
                </c:pt>
                <c:pt idx="4">
                  <c:v>300</c:v>
                </c:pt>
                <c:pt idx="5">
                  <c:v>400</c:v>
                </c:pt>
                <c:pt idx="6">
                  <c:v>500</c:v>
                </c:pt>
                <c:pt idx="7">
                  <c:v>600</c:v>
                </c:pt>
                <c:pt idx="8">
                  <c:v>700</c:v>
                </c:pt>
                <c:pt idx="9">
                  <c:v>800</c:v>
                </c:pt>
                <c:pt idx="10">
                  <c:v>900</c:v>
                </c:pt>
                <c:pt idx="11">
                  <c:v>1000</c:v>
                </c:pt>
                <c:pt idx="12">
                  <c:v>1500</c:v>
                </c:pt>
                <c:pt idx="13">
                  <c:v>2000</c:v>
                </c:pt>
                <c:pt idx="14">
                  <c:v>3000</c:v>
                </c:pt>
                <c:pt idx="15">
                  <c:v>4000</c:v>
                </c:pt>
                <c:pt idx="16">
                  <c:v>5000</c:v>
                </c:pt>
                <c:pt idx="17">
                  <c:v>6000</c:v>
                </c:pt>
              </c:numCache>
            </c:numRef>
          </c:xVal>
          <c:yVal>
            <c:numRef>
              <c:f>'Q-SSC (PTP) reference only'!$H$2:$H$19</c:f>
              <c:numCache>
                <c:formatCode>0</c:formatCode>
                <c:ptCount val="18"/>
                <c:pt idx="0">
                  <c:v>15</c:v>
                </c:pt>
                <c:pt idx="1">
                  <c:v>50</c:v>
                </c:pt>
                <c:pt idx="2">
                  <c:v>100</c:v>
                </c:pt>
                <c:pt idx="3">
                  <c:v>200</c:v>
                </c:pt>
                <c:pt idx="4">
                  <c:v>300</c:v>
                </c:pt>
                <c:pt idx="5">
                  <c:v>400</c:v>
                </c:pt>
                <c:pt idx="6">
                  <c:v>500</c:v>
                </c:pt>
                <c:pt idx="7">
                  <c:v>600</c:v>
                </c:pt>
                <c:pt idx="8">
                  <c:v>700</c:v>
                </c:pt>
                <c:pt idx="9">
                  <c:v>800</c:v>
                </c:pt>
                <c:pt idx="10">
                  <c:v>900</c:v>
                </c:pt>
                <c:pt idx="11">
                  <c:v>1000</c:v>
                </c:pt>
                <c:pt idx="12">
                  <c:v>1500</c:v>
                </c:pt>
                <c:pt idx="13">
                  <c:v>2000</c:v>
                </c:pt>
                <c:pt idx="14">
                  <c:v>3000</c:v>
                </c:pt>
                <c:pt idx="15">
                  <c:v>4000</c:v>
                </c:pt>
                <c:pt idx="16">
                  <c:v>5000</c:v>
                </c:pt>
                <c:pt idx="17">
                  <c:v>6000</c:v>
                </c:pt>
              </c:numCache>
            </c:numRef>
          </c:yVal>
          <c:smooth val="0"/>
          <c:extLst>
            <c:ext xmlns:c16="http://schemas.microsoft.com/office/drawing/2014/chart" uri="{C3380CC4-5D6E-409C-BE32-E72D297353CC}">
              <c16:uniqueId val="{00000007-0421-45A7-9E6E-3E1FCA14B253}"/>
            </c:ext>
          </c:extLst>
        </c:ser>
        <c:ser>
          <c:idx val="2"/>
          <c:order val="1"/>
          <c:tx>
            <c:strRef>
              <c:f>'Q-SSC (PTP) reference only'!$J$1</c:f>
              <c:strCache>
                <c:ptCount val="1"/>
                <c:pt idx="0">
                  <c:v>Trad. building, required distance (m), BEL 1%</c:v>
                </c:pt>
              </c:strCache>
            </c:strRef>
          </c:tx>
          <c:xVal>
            <c:numRef>
              <c:f>'Q-SSC (PTP) reference only'!$A$2:$A$19</c:f>
              <c:numCache>
                <c:formatCode>General</c:formatCode>
                <c:ptCount val="18"/>
                <c:pt idx="0">
                  <c:v>15</c:v>
                </c:pt>
                <c:pt idx="1">
                  <c:v>50</c:v>
                </c:pt>
                <c:pt idx="2">
                  <c:v>100</c:v>
                </c:pt>
                <c:pt idx="3">
                  <c:v>200</c:v>
                </c:pt>
                <c:pt idx="4">
                  <c:v>300</c:v>
                </c:pt>
                <c:pt idx="5">
                  <c:v>400</c:v>
                </c:pt>
                <c:pt idx="6">
                  <c:v>500</c:v>
                </c:pt>
                <c:pt idx="7">
                  <c:v>600</c:v>
                </c:pt>
                <c:pt idx="8">
                  <c:v>700</c:v>
                </c:pt>
                <c:pt idx="9">
                  <c:v>800</c:v>
                </c:pt>
                <c:pt idx="10">
                  <c:v>900</c:v>
                </c:pt>
                <c:pt idx="11">
                  <c:v>1000</c:v>
                </c:pt>
                <c:pt idx="12">
                  <c:v>1500</c:v>
                </c:pt>
                <c:pt idx="13">
                  <c:v>2000</c:v>
                </c:pt>
                <c:pt idx="14">
                  <c:v>3000</c:v>
                </c:pt>
                <c:pt idx="15">
                  <c:v>4000</c:v>
                </c:pt>
                <c:pt idx="16">
                  <c:v>5000</c:v>
                </c:pt>
                <c:pt idx="17">
                  <c:v>6000</c:v>
                </c:pt>
              </c:numCache>
            </c:numRef>
          </c:xVal>
          <c:yVal>
            <c:numRef>
              <c:f>'Q-SSC (PTP) reference only'!$J$2:$J$19</c:f>
              <c:numCache>
                <c:formatCode>0.00</c:formatCode>
                <c:ptCount val="18"/>
                <c:pt idx="0">
                  <c:v>4.3476180224489136</c:v>
                </c:pt>
                <c:pt idx="1">
                  <c:v>7.1386311769222779</c:v>
                </c:pt>
                <c:pt idx="2">
                  <c:v>16.76606405407604</c:v>
                </c:pt>
                <c:pt idx="3">
                  <c:v>46.080089607421314</c:v>
                </c:pt>
                <c:pt idx="4">
                  <c:v>111.87558072662874</c:v>
                </c:pt>
                <c:pt idx="5">
                  <c:v>174.47638244047599</c:v>
                </c:pt>
                <c:pt idx="6">
                  <c:v>227.8389934240904</c:v>
                </c:pt>
                <c:pt idx="7">
                  <c:v>272.21919414503395</c:v>
                </c:pt>
                <c:pt idx="8">
                  <c:v>309.12806047070325</c:v>
                </c:pt>
                <c:pt idx="9">
                  <c:v>340.06255552910261</c:v>
                </c:pt>
                <c:pt idx="10">
                  <c:v>366.24995093490924</c:v>
                </c:pt>
                <c:pt idx="11">
                  <c:v>388.6460050999936</c:v>
                </c:pt>
                <c:pt idx="12">
                  <c:v>464.39898872953489</c:v>
                </c:pt>
                <c:pt idx="13">
                  <c:v>507.64829932272892</c:v>
                </c:pt>
                <c:pt idx="14">
                  <c:v>554.92725555959044</c:v>
                </c:pt>
                <c:pt idx="15">
                  <c:v>580.19370022473515</c:v>
                </c:pt>
                <c:pt idx="16">
                  <c:v>595.90258797679098</c:v>
                </c:pt>
                <c:pt idx="17">
                  <c:v>606.61080694989914</c:v>
                </c:pt>
              </c:numCache>
            </c:numRef>
          </c:yVal>
          <c:smooth val="0"/>
          <c:extLst>
            <c:ext xmlns:c16="http://schemas.microsoft.com/office/drawing/2014/chart" uri="{C3380CC4-5D6E-409C-BE32-E72D297353CC}">
              <c16:uniqueId val="{00000009-0421-45A7-9E6E-3E1FCA14B253}"/>
            </c:ext>
          </c:extLst>
        </c:ser>
        <c:ser>
          <c:idx val="1"/>
          <c:order val="2"/>
          <c:tx>
            <c:strRef>
              <c:f>'Q-SSC (PTP) reference only'!$G$1</c:f>
              <c:strCache>
                <c:ptCount val="1"/>
                <c:pt idx="0">
                  <c:v>Trad. building, required distance (m), BEL 50%</c:v>
                </c:pt>
              </c:strCache>
            </c:strRef>
          </c:tx>
          <c:xVal>
            <c:numRef>
              <c:f>'Q-SSC (PTP) reference only'!$A$2:$A$19</c:f>
              <c:numCache>
                <c:formatCode>General</c:formatCode>
                <c:ptCount val="18"/>
                <c:pt idx="0">
                  <c:v>15</c:v>
                </c:pt>
                <c:pt idx="1">
                  <c:v>50</c:v>
                </c:pt>
                <c:pt idx="2">
                  <c:v>100</c:v>
                </c:pt>
                <c:pt idx="3">
                  <c:v>200</c:v>
                </c:pt>
                <c:pt idx="4">
                  <c:v>300</c:v>
                </c:pt>
                <c:pt idx="5">
                  <c:v>400</c:v>
                </c:pt>
                <c:pt idx="6">
                  <c:v>500</c:v>
                </c:pt>
                <c:pt idx="7">
                  <c:v>600</c:v>
                </c:pt>
                <c:pt idx="8">
                  <c:v>700</c:v>
                </c:pt>
                <c:pt idx="9">
                  <c:v>800</c:v>
                </c:pt>
                <c:pt idx="10">
                  <c:v>900</c:v>
                </c:pt>
                <c:pt idx="11">
                  <c:v>1000</c:v>
                </c:pt>
                <c:pt idx="12">
                  <c:v>1500</c:v>
                </c:pt>
                <c:pt idx="13">
                  <c:v>2000</c:v>
                </c:pt>
                <c:pt idx="14">
                  <c:v>3000</c:v>
                </c:pt>
                <c:pt idx="15">
                  <c:v>4000</c:v>
                </c:pt>
                <c:pt idx="16">
                  <c:v>5000</c:v>
                </c:pt>
                <c:pt idx="17">
                  <c:v>6000</c:v>
                </c:pt>
              </c:numCache>
            </c:numRef>
          </c:xVal>
          <c:yVal>
            <c:numRef>
              <c:f>'Q-SSC (PTP) reference only'!$G$2:$G$19</c:f>
              <c:numCache>
                <c:formatCode>0.00</c:formatCode>
                <c:ptCount val="18"/>
                <c:pt idx="0">
                  <c:v>0.45004027396519308</c:v>
                </c:pt>
                <c:pt idx="1">
                  <c:v>0.73894981436040452</c:v>
                </c:pt>
                <c:pt idx="2">
                  <c:v>1.7355259871620958</c:v>
                </c:pt>
                <c:pt idx="3">
                  <c:v>4.7699443797004397</c:v>
                </c:pt>
                <c:pt idx="4">
                  <c:v>11.580713103187229</c:v>
                </c:pt>
                <c:pt idx="5">
                  <c:v>18.060786055380802</c:v>
                </c:pt>
                <c:pt idx="6">
                  <c:v>23.584574930705354</c:v>
                </c:pt>
                <c:pt idx="7">
                  <c:v>28.17855664389953</c:v>
                </c:pt>
                <c:pt idx="8">
                  <c:v>31.999149029702668</c:v>
                </c:pt>
                <c:pt idx="9">
                  <c:v>35.201309053690984</c:v>
                </c:pt>
                <c:pt idx="10">
                  <c:v>37.912076775696505</c:v>
                </c:pt>
                <c:pt idx="11">
                  <c:v>40.230386779047848</c:v>
                </c:pt>
                <c:pt idx="12">
                  <c:v>48.07189753971867</c:v>
                </c:pt>
                <c:pt idx="13">
                  <c:v>52.548816047201335</c:v>
                </c:pt>
                <c:pt idx="14">
                  <c:v>57.442860166937614</c:v>
                </c:pt>
                <c:pt idx="15">
                  <c:v>60.058296394433754</c:v>
                </c:pt>
                <c:pt idx="16">
                  <c:v>61.684389604812338</c:v>
                </c:pt>
                <c:pt idx="17">
                  <c:v>62.792842503722326</c:v>
                </c:pt>
              </c:numCache>
            </c:numRef>
          </c:yVal>
          <c:smooth val="0"/>
          <c:extLst>
            <c:ext xmlns:c16="http://schemas.microsoft.com/office/drawing/2014/chart" uri="{C3380CC4-5D6E-409C-BE32-E72D297353CC}">
              <c16:uniqueId val="{00000008-0421-45A7-9E6E-3E1FCA14B253}"/>
            </c:ext>
          </c:extLst>
        </c:ser>
        <c:ser>
          <c:idx val="3"/>
          <c:order val="3"/>
          <c:tx>
            <c:strRef>
              <c:f>'Q-SSC (PTP) reference only'!$L$1</c:f>
              <c:strCache>
                <c:ptCount val="1"/>
                <c:pt idx="0">
                  <c:v>Trad. building, required distance (m), BEL 10%</c:v>
                </c:pt>
              </c:strCache>
            </c:strRef>
          </c:tx>
          <c:xVal>
            <c:numRef>
              <c:f>'Q-SSC (PTP) reference only'!$A$2:$A$19</c:f>
              <c:numCache>
                <c:formatCode>General</c:formatCode>
                <c:ptCount val="18"/>
                <c:pt idx="0">
                  <c:v>15</c:v>
                </c:pt>
                <c:pt idx="1">
                  <c:v>50</c:v>
                </c:pt>
                <c:pt idx="2">
                  <c:v>100</c:v>
                </c:pt>
                <c:pt idx="3">
                  <c:v>200</c:v>
                </c:pt>
                <c:pt idx="4">
                  <c:v>300</c:v>
                </c:pt>
                <c:pt idx="5">
                  <c:v>400</c:v>
                </c:pt>
                <c:pt idx="6">
                  <c:v>500</c:v>
                </c:pt>
                <c:pt idx="7">
                  <c:v>600</c:v>
                </c:pt>
                <c:pt idx="8">
                  <c:v>700</c:v>
                </c:pt>
                <c:pt idx="9">
                  <c:v>800</c:v>
                </c:pt>
                <c:pt idx="10">
                  <c:v>900</c:v>
                </c:pt>
                <c:pt idx="11">
                  <c:v>1000</c:v>
                </c:pt>
                <c:pt idx="12">
                  <c:v>1500</c:v>
                </c:pt>
                <c:pt idx="13">
                  <c:v>2000</c:v>
                </c:pt>
                <c:pt idx="14">
                  <c:v>3000</c:v>
                </c:pt>
                <c:pt idx="15">
                  <c:v>4000</c:v>
                </c:pt>
                <c:pt idx="16">
                  <c:v>5000</c:v>
                </c:pt>
                <c:pt idx="17">
                  <c:v>6000</c:v>
                </c:pt>
              </c:numCache>
            </c:numRef>
          </c:xVal>
          <c:yVal>
            <c:numRef>
              <c:f>'Q-SSC (PTP) reference only'!$L$2:$L$19</c:f>
              <c:numCache>
                <c:formatCode>0.00</c:formatCode>
                <c:ptCount val="18"/>
                <c:pt idx="0">
                  <c:v>2.5897114704972757</c:v>
                </c:pt>
                <c:pt idx="1">
                  <c:v>4.2522123487085528</c:v>
                </c:pt>
                <c:pt idx="2">
                  <c:v>9.9869096529956281</c:v>
                </c:pt>
                <c:pt idx="3">
                  <c:v>27.448164949565456</c:v>
                </c:pt>
                <c:pt idx="4">
                  <c:v>66.640048224176496</c:v>
                </c:pt>
                <c:pt idx="5">
                  <c:v>103.92897595968132</c:v>
                </c:pt>
                <c:pt idx="6">
                  <c:v>135.71506320248582</c:v>
                </c:pt>
                <c:pt idx="7">
                  <c:v>162.15066869417078</c:v>
                </c:pt>
                <c:pt idx="8">
                  <c:v>184.13588312494466</c:v>
                </c:pt>
                <c:pt idx="9">
                  <c:v>202.56239076041842</c:v>
                </c:pt>
                <c:pt idx="10">
                  <c:v>218.16123084128287</c:v>
                </c:pt>
                <c:pt idx="11">
                  <c:v>231.50171247184886</c:v>
                </c:pt>
                <c:pt idx="12">
                  <c:v>276.62489707933958</c:v>
                </c:pt>
                <c:pt idx="13">
                  <c:v>302.38687413343348</c:v>
                </c:pt>
                <c:pt idx="14">
                  <c:v>330.54915854929664</c:v>
                </c:pt>
                <c:pt idx="15">
                  <c:v>345.59942313789384</c:v>
                </c:pt>
                <c:pt idx="16">
                  <c:v>354.95661288874004</c:v>
                </c:pt>
                <c:pt idx="17">
                  <c:v>361.33509355563962</c:v>
                </c:pt>
              </c:numCache>
            </c:numRef>
          </c:yVal>
          <c:smooth val="0"/>
          <c:extLst>
            <c:ext xmlns:c16="http://schemas.microsoft.com/office/drawing/2014/chart" uri="{C3380CC4-5D6E-409C-BE32-E72D297353CC}">
              <c16:uniqueId val="{0000000A-0421-45A7-9E6E-3E1FCA14B253}"/>
            </c:ext>
          </c:extLst>
        </c:ser>
        <c:dLbls>
          <c:showLegendKey val="0"/>
          <c:showVal val="0"/>
          <c:showCatName val="0"/>
          <c:showSerName val="0"/>
          <c:showPercent val="0"/>
          <c:showBubbleSize val="0"/>
        </c:dLbls>
        <c:axId val="1375310847"/>
        <c:axId val="1375296287"/>
      </c:scatterChart>
      <c:valAx>
        <c:axId val="1375310847"/>
        <c:scaling>
          <c:orientation val="minMax"/>
          <c:max val="4000"/>
        </c:scaling>
        <c:delete val="0"/>
        <c:axPos val="b"/>
        <c:majorGridlines>
          <c:spPr>
            <a:ln w="9525" cap="flat" cmpd="sng" algn="ctr">
              <a:solidFill>
                <a:schemeClr val="tx1">
                  <a:lumMod val="15000"/>
                  <a:lumOff val="85000"/>
                </a:schemeClr>
              </a:solidFill>
              <a:round/>
            </a:ln>
            <a:effectLst/>
          </c:spPr>
        </c:majorGridlines>
        <c:minorGridlines/>
        <c:title>
          <c:tx>
            <c:rich>
              <a:bodyPr/>
              <a:lstStyle/>
              <a:p>
                <a:pPr>
                  <a:defRPr/>
                </a:pPr>
                <a:r>
                  <a:rPr lang="en-AU"/>
                  <a:t>Assumed distance between SSC and PP-FS</a:t>
                </a:r>
                <a:r>
                  <a:rPr lang="en-AU" baseline="0"/>
                  <a:t> (m)</a:t>
                </a:r>
                <a:endParaRPr lang="en-AU"/>
              </a:p>
            </c:rich>
          </c:tx>
          <c:overlay val="0"/>
        </c:title>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DK"/>
          </a:p>
        </c:txPr>
        <c:crossAx val="1375296287"/>
        <c:crosses val="autoZero"/>
        <c:crossBetween val="midCat"/>
        <c:majorUnit val="1000"/>
        <c:minorUnit val="500"/>
      </c:valAx>
      <c:valAx>
        <c:axId val="1375296287"/>
        <c:scaling>
          <c:orientation val="minMax"/>
          <c:max val="4000"/>
        </c:scaling>
        <c:delete val="0"/>
        <c:axPos val="l"/>
        <c:majorGridlines>
          <c:spPr>
            <a:ln w="9525" cap="flat" cmpd="sng" algn="ctr">
              <a:solidFill>
                <a:schemeClr val="tx1">
                  <a:lumMod val="15000"/>
                  <a:lumOff val="85000"/>
                </a:schemeClr>
              </a:solidFill>
              <a:round/>
            </a:ln>
            <a:effectLst/>
          </c:spPr>
        </c:majorGridlines>
        <c:minorGridlines/>
        <c:title>
          <c:tx>
            <c:rich>
              <a:bodyPr/>
              <a:lstStyle/>
              <a:p>
                <a:pPr>
                  <a:defRPr/>
                </a:pPr>
                <a:r>
                  <a:rPr lang="en-AU"/>
                  <a:t>Required minimum</a:t>
                </a:r>
                <a:r>
                  <a:rPr lang="en-AU" baseline="0"/>
                  <a:t> separation distance (m)</a:t>
                </a:r>
                <a:endParaRPr lang="en-AU"/>
              </a:p>
            </c:rich>
          </c:tx>
          <c:overlay val="0"/>
        </c:title>
        <c:numFmt formatCode="0" sourceLinked="0"/>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DK"/>
          </a:p>
        </c:txPr>
        <c:crossAx val="1375310847"/>
        <c:crosses val="autoZero"/>
        <c:crossBetween val="midCat"/>
        <c:majorUnit val="1000"/>
        <c:minorUnit val="500"/>
      </c:valAx>
      <c:spPr>
        <a:noFill/>
        <a:ln w="25400">
          <a:noFill/>
        </a:ln>
      </c:spPr>
    </c:plotArea>
    <c:legend>
      <c:legendPos val="r"/>
      <c:layout>
        <c:manualLayout>
          <c:xMode val="edge"/>
          <c:yMode val="edge"/>
          <c:x val="0.69569220576716406"/>
          <c:y val="7.2944827104387239E-2"/>
          <c:w val="0.28484082894178414"/>
          <c:h val="0.215603239644443"/>
        </c:manualLayout>
      </c:layout>
      <c:overlay val="0"/>
      <c:txPr>
        <a:bodyPr/>
        <a:lstStyle/>
        <a:p>
          <a:pPr>
            <a:defRPr sz="1100"/>
          </a:pPr>
          <a:endParaRPr lang="en-DK"/>
        </a:p>
      </c:txPr>
    </c:legend>
    <c:plotVisOnly val="1"/>
    <c:dispBlanksAs val="gap"/>
    <c:showDLblsOverMax val="0"/>
  </c:chart>
  <c:txPr>
    <a:bodyPr/>
    <a:lstStyle/>
    <a:p>
      <a:pPr>
        <a:defRPr/>
      </a:pPr>
      <a:endParaRPr lang="en-DK"/>
    </a:p>
  </c:txPr>
  <c:printSettings>
    <c:headerFooter/>
    <c:pageMargins b="0.78740157499999996" l="0.7" r="0.7" t="0.78740157499999996"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a:pPr>
            <a:r>
              <a:rPr lang="en-GB" sz="1400" b="0" i="0" u="none" strike="noStrike" baseline="0">
                <a:effectLst/>
              </a:rPr>
              <a:t>MCL results for Q-SSC therm. eff. buildings</a:t>
            </a:r>
            <a:endParaRPr lang="en-AU" sz="1400" b="0"/>
          </a:p>
        </c:rich>
      </c:tx>
      <c:overlay val="0"/>
    </c:title>
    <c:autoTitleDeleted val="0"/>
    <c:plotArea>
      <c:layout>
        <c:manualLayout>
          <c:layoutTarget val="inner"/>
          <c:xMode val="edge"/>
          <c:yMode val="edge"/>
          <c:x val="0.11032535620640514"/>
          <c:y val="7.68039823556039E-2"/>
          <c:w val="0.5549739499564651"/>
          <c:h val="0.84194892653986719"/>
        </c:manualLayout>
      </c:layout>
      <c:scatterChart>
        <c:scatterStyle val="lineMarker"/>
        <c:varyColors val="0"/>
        <c:ser>
          <c:idx val="0"/>
          <c:order val="0"/>
          <c:tx>
            <c:strRef>
              <c:f>'Q-SSC (PTP) reference only'!$H$1</c:f>
              <c:strCache>
                <c:ptCount val="1"/>
                <c:pt idx="0">
                  <c:v>Actual range</c:v>
                </c:pt>
              </c:strCache>
            </c:strRef>
          </c:tx>
          <c:xVal>
            <c:numRef>
              <c:f>'Q-SSC (PTP) reference only'!$A$2:$A$19</c:f>
              <c:numCache>
                <c:formatCode>General</c:formatCode>
                <c:ptCount val="18"/>
                <c:pt idx="0">
                  <c:v>15</c:v>
                </c:pt>
                <c:pt idx="1">
                  <c:v>50</c:v>
                </c:pt>
                <c:pt idx="2">
                  <c:v>100</c:v>
                </c:pt>
                <c:pt idx="3">
                  <c:v>200</c:v>
                </c:pt>
                <c:pt idx="4">
                  <c:v>300</c:v>
                </c:pt>
                <c:pt idx="5">
                  <c:v>400</c:v>
                </c:pt>
                <c:pt idx="6">
                  <c:v>500</c:v>
                </c:pt>
                <c:pt idx="7">
                  <c:v>600</c:v>
                </c:pt>
                <c:pt idx="8">
                  <c:v>700</c:v>
                </c:pt>
                <c:pt idx="9">
                  <c:v>800</c:v>
                </c:pt>
                <c:pt idx="10">
                  <c:v>900</c:v>
                </c:pt>
                <c:pt idx="11">
                  <c:v>1000</c:v>
                </c:pt>
                <c:pt idx="12">
                  <c:v>1500</c:v>
                </c:pt>
                <c:pt idx="13">
                  <c:v>2000</c:v>
                </c:pt>
                <c:pt idx="14">
                  <c:v>3000</c:v>
                </c:pt>
                <c:pt idx="15">
                  <c:v>4000</c:v>
                </c:pt>
                <c:pt idx="16">
                  <c:v>5000</c:v>
                </c:pt>
                <c:pt idx="17">
                  <c:v>6000</c:v>
                </c:pt>
              </c:numCache>
            </c:numRef>
          </c:xVal>
          <c:yVal>
            <c:numRef>
              <c:f>'Q-SSC (PTP) reference only'!$H$2:$H$19</c:f>
              <c:numCache>
                <c:formatCode>0</c:formatCode>
                <c:ptCount val="18"/>
                <c:pt idx="0">
                  <c:v>15</c:v>
                </c:pt>
                <c:pt idx="1">
                  <c:v>50</c:v>
                </c:pt>
                <c:pt idx="2">
                  <c:v>100</c:v>
                </c:pt>
                <c:pt idx="3">
                  <c:v>200</c:v>
                </c:pt>
                <c:pt idx="4">
                  <c:v>300</c:v>
                </c:pt>
                <c:pt idx="5">
                  <c:v>400</c:v>
                </c:pt>
                <c:pt idx="6">
                  <c:v>500</c:v>
                </c:pt>
                <c:pt idx="7">
                  <c:v>600</c:v>
                </c:pt>
                <c:pt idx="8">
                  <c:v>700</c:v>
                </c:pt>
                <c:pt idx="9">
                  <c:v>800</c:v>
                </c:pt>
                <c:pt idx="10">
                  <c:v>900</c:v>
                </c:pt>
                <c:pt idx="11">
                  <c:v>1000</c:v>
                </c:pt>
                <c:pt idx="12">
                  <c:v>1500</c:v>
                </c:pt>
                <c:pt idx="13">
                  <c:v>2000</c:v>
                </c:pt>
                <c:pt idx="14">
                  <c:v>3000</c:v>
                </c:pt>
                <c:pt idx="15">
                  <c:v>4000</c:v>
                </c:pt>
                <c:pt idx="16">
                  <c:v>5000</c:v>
                </c:pt>
                <c:pt idx="17">
                  <c:v>6000</c:v>
                </c:pt>
              </c:numCache>
            </c:numRef>
          </c:yVal>
          <c:smooth val="0"/>
          <c:extLst>
            <c:ext xmlns:c16="http://schemas.microsoft.com/office/drawing/2014/chart" uri="{C3380CC4-5D6E-409C-BE32-E72D297353CC}">
              <c16:uniqueId val="{00000000-711A-41E0-8DA8-5E6060AD2033}"/>
            </c:ext>
          </c:extLst>
        </c:ser>
        <c:ser>
          <c:idx val="2"/>
          <c:order val="1"/>
          <c:tx>
            <c:strRef>
              <c:f>'Q-SSC (PTP) reference only'!$P$1</c:f>
              <c:strCache>
                <c:ptCount val="1"/>
                <c:pt idx="0">
                  <c:v>Therm. eff. building, required distance (m), BEL 1%</c:v>
                </c:pt>
              </c:strCache>
            </c:strRef>
          </c:tx>
          <c:xVal>
            <c:numRef>
              <c:f>'Q-SSC (PTP) reference only'!$A$2:$A$19</c:f>
              <c:numCache>
                <c:formatCode>General</c:formatCode>
                <c:ptCount val="18"/>
                <c:pt idx="0">
                  <c:v>15</c:v>
                </c:pt>
                <c:pt idx="1">
                  <c:v>50</c:v>
                </c:pt>
                <c:pt idx="2">
                  <c:v>100</c:v>
                </c:pt>
                <c:pt idx="3">
                  <c:v>200</c:v>
                </c:pt>
                <c:pt idx="4">
                  <c:v>300</c:v>
                </c:pt>
                <c:pt idx="5">
                  <c:v>400</c:v>
                </c:pt>
                <c:pt idx="6">
                  <c:v>500</c:v>
                </c:pt>
                <c:pt idx="7">
                  <c:v>600</c:v>
                </c:pt>
                <c:pt idx="8">
                  <c:v>700</c:v>
                </c:pt>
                <c:pt idx="9">
                  <c:v>800</c:v>
                </c:pt>
                <c:pt idx="10">
                  <c:v>900</c:v>
                </c:pt>
                <c:pt idx="11">
                  <c:v>1000</c:v>
                </c:pt>
                <c:pt idx="12">
                  <c:v>1500</c:v>
                </c:pt>
                <c:pt idx="13">
                  <c:v>2000</c:v>
                </c:pt>
                <c:pt idx="14">
                  <c:v>3000</c:v>
                </c:pt>
                <c:pt idx="15">
                  <c:v>4000</c:v>
                </c:pt>
                <c:pt idx="16">
                  <c:v>5000</c:v>
                </c:pt>
                <c:pt idx="17">
                  <c:v>6000</c:v>
                </c:pt>
              </c:numCache>
            </c:numRef>
          </c:xVal>
          <c:yVal>
            <c:numRef>
              <c:f>'Q-SSC (PTP) reference only'!$P$2:$P$19</c:f>
              <c:numCache>
                <c:formatCode>0.00</c:formatCode>
                <c:ptCount val="18"/>
                <c:pt idx="0">
                  <c:v>1.8123888445827976</c:v>
                </c:pt>
                <c:pt idx="1">
                  <c:v>2.9758767775457025</c:v>
                </c:pt>
                <c:pt idx="2">
                  <c:v>6.9892587854468378</c:v>
                </c:pt>
                <c:pt idx="3">
                  <c:v>19.20937854490354</c:v>
                </c:pt>
                <c:pt idx="4">
                  <c:v>46.637504362895406</c:v>
                </c:pt>
                <c:pt idx="5">
                  <c:v>72.733861978095703</c:v>
                </c:pt>
                <c:pt idx="6">
                  <c:v>94.979100719202435</c:v>
                </c:pt>
                <c:pt idx="7">
                  <c:v>113.47984763203188</c:v>
                </c:pt>
                <c:pt idx="8">
                  <c:v>128.8660239818027</c:v>
                </c:pt>
                <c:pt idx="9">
                  <c:v>141.76166786476355</c:v>
                </c:pt>
                <c:pt idx="10">
                  <c:v>152.67839124227604</c:v>
                </c:pt>
                <c:pt idx="11">
                  <c:v>162.01462053424297</c:v>
                </c:pt>
                <c:pt idx="12">
                  <c:v>193.59372011592828</c:v>
                </c:pt>
                <c:pt idx="13">
                  <c:v>211.62303355843008</c:v>
                </c:pt>
                <c:pt idx="14">
                  <c:v>231.33218289601189</c:v>
                </c:pt>
                <c:pt idx="15">
                  <c:v>241.86499010605769</c:v>
                </c:pt>
                <c:pt idx="16">
                  <c:v>248.4135444582619</c:v>
                </c:pt>
                <c:pt idx="17">
                  <c:v>252.8774730996472</c:v>
                </c:pt>
              </c:numCache>
            </c:numRef>
          </c:yVal>
          <c:smooth val="0"/>
          <c:extLst>
            <c:ext xmlns:c16="http://schemas.microsoft.com/office/drawing/2014/chart" uri="{C3380CC4-5D6E-409C-BE32-E72D297353CC}">
              <c16:uniqueId val="{00000001-711A-41E0-8DA8-5E6060AD2033}"/>
            </c:ext>
          </c:extLst>
        </c:ser>
        <c:ser>
          <c:idx val="1"/>
          <c:order val="2"/>
          <c:tx>
            <c:strRef>
              <c:f>'Q-SSC (PTP) reference only'!$R$1</c:f>
              <c:strCache>
                <c:ptCount val="1"/>
                <c:pt idx="0">
                  <c:v>Therm. eff. building, required distance (m), BEL 10%</c:v>
                </c:pt>
              </c:strCache>
            </c:strRef>
          </c:tx>
          <c:xVal>
            <c:numRef>
              <c:f>'Q-SSC (PTP) reference only'!$A$2:$A$19</c:f>
              <c:numCache>
                <c:formatCode>General</c:formatCode>
                <c:ptCount val="18"/>
                <c:pt idx="0">
                  <c:v>15</c:v>
                </c:pt>
                <c:pt idx="1">
                  <c:v>50</c:v>
                </c:pt>
                <c:pt idx="2">
                  <c:v>100</c:v>
                </c:pt>
                <c:pt idx="3">
                  <c:v>200</c:v>
                </c:pt>
                <c:pt idx="4">
                  <c:v>300</c:v>
                </c:pt>
                <c:pt idx="5">
                  <c:v>400</c:v>
                </c:pt>
                <c:pt idx="6">
                  <c:v>500</c:v>
                </c:pt>
                <c:pt idx="7">
                  <c:v>600</c:v>
                </c:pt>
                <c:pt idx="8">
                  <c:v>700</c:v>
                </c:pt>
                <c:pt idx="9">
                  <c:v>800</c:v>
                </c:pt>
                <c:pt idx="10">
                  <c:v>900</c:v>
                </c:pt>
                <c:pt idx="11">
                  <c:v>1000</c:v>
                </c:pt>
                <c:pt idx="12">
                  <c:v>1500</c:v>
                </c:pt>
                <c:pt idx="13">
                  <c:v>2000</c:v>
                </c:pt>
                <c:pt idx="14">
                  <c:v>3000</c:v>
                </c:pt>
                <c:pt idx="15">
                  <c:v>4000</c:v>
                </c:pt>
                <c:pt idx="16">
                  <c:v>5000</c:v>
                </c:pt>
                <c:pt idx="17">
                  <c:v>6000</c:v>
                </c:pt>
              </c:numCache>
            </c:numRef>
          </c:xVal>
          <c:yVal>
            <c:numRef>
              <c:f>'Q-SSC (PTP) reference only'!$R$2:$R$19</c:f>
              <c:numCache>
                <c:formatCode>0.00</c:formatCode>
                <c:ptCount val="18"/>
                <c:pt idx="0">
                  <c:v>0.3149570836132109</c:v>
                </c:pt>
                <c:pt idx="1">
                  <c:v>0.51714811302749386</c:v>
                </c:pt>
                <c:pt idx="2">
                  <c:v>1.2145939709693359</c:v>
                </c:pt>
                <c:pt idx="3">
                  <c:v>3.3382073955093836</c:v>
                </c:pt>
                <c:pt idx="4">
                  <c:v>8.1046693732642154</c:v>
                </c:pt>
                <c:pt idx="5">
                  <c:v>12.639696562367735</c:v>
                </c:pt>
                <c:pt idx="6">
                  <c:v>16.505475994370041</c:v>
                </c:pt>
                <c:pt idx="7">
                  <c:v>19.720537326129776</c:v>
                </c:pt>
                <c:pt idx="8">
                  <c:v>22.394348327321353</c:v>
                </c:pt>
                <c:pt idx="9">
                  <c:v>24.63535439002797</c:v>
                </c:pt>
                <c:pt idx="10">
                  <c:v>26.532463483294848</c:v>
                </c:pt>
                <c:pt idx="11">
                  <c:v>28.15491418339229</c:v>
                </c:pt>
                <c:pt idx="12">
                  <c:v>33.642732725813467</c:v>
                </c:pt>
                <c:pt idx="13">
                  <c:v>36.775868310029637</c:v>
                </c:pt>
                <c:pt idx="14">
                  <c:v>40.200925915309121</c:v>
                </c:pt>
                <c:pt idx="15">
                  <c:v>42.031318025176631</c:v>
                </c:pt>
                <c:pt idx="16">
                  <c:v>43.169326343213704</c:v>
                </c:pt>
                <c:pt idx="17">
                  <c:v>43.945068232461459</c:v>
                </c:pt>
              </c:numCache>
            </c:numRef>
          </c:yVal>
          <c:smooth val="0"/>
          <c:extLst>
            <c:ext xmlns:c16="http://schemas.microsoft.com/office/drawing/2014/chart" uri="{C3380CC4-5D6E-409C-BE32-E72D297353CC}">
              <c16:uniqueId val="{00000002-711A-41E0-8DA8-5E6060AD2033}"/>
            </c:ext>
          </c:extLst>
        </c:ser>
        <c:ser>
          <c:idx val="3"/>
          <c:order val="3"/>
          <c:tx>
            <c:strRef>
              <c:f>'Q-SSC (PTP) reference only'!$N$1</c:f>
              <c:strCache>
                <c:ptCount val="1"/>
                <c:pt idx="0">
                  <c:v>Therm. eff. building, required distance (m), BEL 50%</c:v>
                </c:pt>
              </c:strCache>
            </c:strRef>
          </c:tx>
          <c:xVal>
            <c:numRef>
              <c:f>'Q-SSC (PTP) reference only'!$A$2:$A$19</c:f>
              <c:numCache>
                <c:formatCode>General</c:formatCode>
                <c:ptCount val="18"/>
                <c:pt idx="0">
                  <c:v>15</c:v>
                </c:pt>
                <c:pt idx="1">
                  <c:v>50</c:v>
                </c:pt>
                <c:pt idx="2">
                  <c:v>100</c:v>
                </c:pt>
                <c:pt idx="3">
                  <c:v>200</c:v>
                </c:pt>
                <c:pt idx="4">
                  <c:v>300</c:v>
                </c:pt>
                <c:pt idx="5">
                  <c:v>400</c:v>
                </c:pt>
                <c:pt idx="6">
                  <c:v>500</c:v>
                </c:pt>
                <c:pt idx="7">
                  <c:v>600</c:v>
                </c:pt>
                <c:pt idx="8">
                  <c:v>700</c:v>
                </c:pt>
                <c:pt idx="9">
                  <c:v>800</c:v>
                </c:pt>
                <c:pt idx="10">
                  <c:v>900</c:v>
                </c:pt>
                <c:pt idx="11">
                  <c:v>1000</c:v>
                </c:pt>
                <c:pt idx="12">
                  <c:v>1500</c:v>
                </c:pt>
                <c:pt idx="13">
                  <c:v>2000</c:v>
                </c:pt>
                <c:pt idx="14">
                  <c:v>3000</c:v>
                </c:pt>
                <c:pt idx="15">
                  <c:v>4000</c:v>
                </c:pt>
                <c:pt idx="16">
                  <c:v>5000</c:v>
                </c:pt>
                <c:pt idx="17">
                  <c:v>6000</c:v>
                </c:pt>
              </c:numCache>
            </c:numRef>
          </c:xVal>
          <c:yVal>
            <c:numRef>
              <c:f>'Q-SSC (PTP) reference only'!$N$2:$N$19</c:f>
              <c:numCache>
                <c:formatCode>0.00</c:formatCode>
                <c:ptCount val="18"/>
                <c:pt idx="0">
                  <c:v>1.5968031489719679E-2</c:v>
                </c:pt>
                <c:pt idx="1">
                  <c:v>2.6218928810673666E-2</c:v>
                </c:pt>
                <c:pt idx="2">
                  <c:v>6.1578785760792981E-2</c:v>
                </c:pt>
                <c:pt idx="3">
                  <c:v>0.16924401318171556</c:v>
                </c:pt>
                <c:pt idx="4">
                  <c:v>0.41089920658835288</c:v>
                </c:pt>
                <c:pt idx="5">
                  <c:v>0.64082087125321574</c:v>
                </c:pt>
                <c:pt idx="6">
                  <c:v>0.83681229647967803</c:v>
                </c:pt>
                <c:pt idx="7">
                  <c:v>0.99981291865322741</c:v>
                </c:pt>
                <c:pt idx="8">
                  <c:v>1.1353726519819083</c:v>
                </c:pt>
                <c:pt idx="9">
                  <c:v>1.2489895770798638</c:v>
                </c:pt>
                <c:pt idx="10">
                  <c:v>1.3451712453668394</c:v>
                </c:pt>
                <c:pt idx="11">
                  <c:v>1.4274279883251595</c:v>
                </c:pt>
                <c:pt idx="12">
                  <c:v>1.7056552892956758</c:v>
                </c:pt>
                <c:pt idx="13">
                  <c:v>1.8645023521919206</c:v>
                </c:pt>
                <c:pt idx="14">
                  <c:v>2.0381495903101476</c:v>
                </c:pt>
                <c:pt idx="15">
                  <c:v>2.1309487695303657</c:v>
                </c:pt>
                <c:pt idx="16">
                  <c:v>2.1886447338487796</c:v>
                </c:pt>
                <c:pt idx="17">
                  <c:v>2.2279741268355826</c:v>
                </c:pt>
              </c:numCache>
            </c:numRef>
          </c:yVal>
          <c:smooth val="0"/>
          <c:extLst>
            <c:ext xmlns:c16="http://schemas.microsoft.com/office/drawing/2014/chart" uri="{C3380CC4-5D6E-409C-BE32-E72D297353CC}">
              <c16:uniqueId val="{00000003-711A-41E0-8DA8-5E6060AD2033}"/>
            </c:ext>
          </c:extLst>
        </c:ser>
        <c:dLbls>
          <c:showLegendKey val="0"/>
          <c:showVal val="0"/>
          <c:showCatName val="0"/>
          <c:showSerName val="0"/>
          <c:showPercent val="0"/>
          <c:showBubbleSize val="0"/>
        </c:dLbls>
        <c:axId val="1375310847"/>
        <c:axId val="1375296287"/>
      </c:scatterChart>
      <c:valAx>
        <c:axId val="1375310847"/>
        <c:scaling>
          <c:orientation val="minMax"/>
          <c:max val="4000"/>
        </c:scaling>
        <c:delete val="0"/>
        <c:axPos val="b"/>
        <c:majorGridlines>
          <c:spPr>
            <a:ln w="9525" cap="flat" cmpd="sng" algn="ctr">
              <a:solidFill>
                <a:schemeClr val="tx1">
                  <a:lumMod val="15000"/>
                  <a:lumOff val="85000"/>
                </a:schemeClr>
              </a:solidFill>
              <a:round/>
            </a:ln>
            <a:effectLst/>
          </c:spPr>
        </c:majorGridlines>
        <c:minorGridlines/>
        <c:title>
          <c:tx>
            <c:rich>
              <a:bodyPr/>
              <a:lstStyle/>
              <a:p>
                <a:pPr>
                  <a:defRPr/>
                </a:pPr>
                <a:r>
                  <a:rPr lang="en-AU"/>
                  <a:t>Assumed distance between SSC and PP-FS</a:t>
                </a:r>
                <a:r>
                  <a:rPr lang="en-AU" baseline="0"/>
                  <a:t> (m)</a:t>
                </a:r>
                <a:endParaRPr lang="en-AU"/>
              </a:p>
            </c:rich>
          </c:tx>
          <c:overlay val="0"/>
        </c:title>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DK"/>
          </a:p>
        </c:txPr>
        <c:crossAx val="1375296287"/>
        <c:crosses val="autoZero"/>
        <c:crossBetween val="midCat"/>
        <c:majorUnit val="1000"/>
        <c:minorUnit val="500"/>
      </c:valAx>
      <c:valAx>
        <c:axId val="1375296287"/>
        <c:scaling>
          <c:orientation val="minMax"/>
          <c:max val="4000"/>
        </c:scaling>
        <c:delete val="0"/>
        <c:axPos val="l"/>
        <c:majorGridlines>
          <c:spPr>
            <a:ln w="9525" cap="flat" cmpd="sng" algn="ctr">
              <a:solidFill>
                <a:schemeClr val="tx1">
                  <a:lumMod val="15000"/>
                  <a:lumOff val="85000"/>
                </a:schemeClr>
              </a:solidFill>
              <a:round/>
            </a:ln>
            <a:effectLst/>
          </c:spPr>
        </c:majorGridlines>
        <c:minorGridlines/>
        <c:title>
          <c:tx>
            <c:rich>
              <a:bodyPr/>
              <a:lstStyle/>
              <a:p>
                <a:pPr>
                  <a:defRPr/>
                </a:pPr>
                <a:r>
                  <a:rPr lang="en-AU"/>
                  <a:t>Required minimum</a:t>
                </a:r>
                <a:r>
                  <a:rPr lang="en-AU" baseline="0"/>
                  <a:t> separation distance (m)</a:t>
                </a:r>
                <a:endParaRPr lang="en-AU"/>
              </a:p>
            </c:rich>
          </c:tx>
          <c:overlay val="0"/>
        </c:title>
        <c:numFmt formatCode="0" sourceLinked="0"/>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DK"/>
          </a:p>
        </c:txPr>
        <c:crossAx val="1375310847"/>
        <c:crosses val="autoZero"/>
        <c:crossBetween val="midCat"/>
        <c:majorUnit val="1000"/>
        <c:minorUnit val="500"/>
      </c:valAx>
      <c:spPr>
        <a:noFill/>
        <a:ln w="25400">
          <a:noFill/>
        </a:ln>
      </c:spPr>
    </c:plotArea>
    <c:legend>
      <c:legendPos val="r"/>
      <c:layout>
        <c:manualLayout>
          <c:xMode val="edge"/>
          <c:yMode val="edge"/>
          <c:x val="0.69569220576716406"/>
          <c:y val="7.2944827104387239E-2"/>
          <c:w val="0.28484082894178414"/>
          <c:h val="0.215603239644443"/>
        </c:manualLayout>
      </c:layout>
      <c:overlay val="0"/>
      <c:txPr>
        <a:bodyPr/>
        <a:lstStyle/>
        <a:p>
          <a:pPr>
            <a:defRPr sz="1100"/>
          </a:pPr>
          <a:endParaRPr lang="en-DK"/>
        </a:p>
      </c:txPr>
    </c:legend>
    <c:plotVisOnly val="1"/>
    <c:dispBlanksAs val="gap"/>
    <c:showDLblsOverMax val="0"/>
  </c:chart>
  <c:txPr>
    <a:bodyPr/>
    <a:lstStyle/>
    <a:p>
      <a:pPr>
        <a:defRPr/>
      </a:pPr>
      <a:endParaRPr lang="en-DK"/>
    </a:p>
  </c:txPr>
  <c:printSettings>
    <c:headerFooter/>
    <c:pageMargins b="0.78740157499999996" l="0.7" r="0.7" t="0.78740157499999996"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a:pPr>
            <a:r>
              <a:rPr lang="en-GB" sz="1400" b="0" i="0" u="none" strike="noStrike" baseline="0">
                <a:effectLst/>
              </a:rPr>
              <a:t>MCL results for Q-SSC outdoor</a:t>
            </a:r>
            <a:endParaRPr lang="en-AU" sz="1400" b="0"/>
          </a:p>
        </c:rich>
      </c:tx>
      <c:overlay val="0"/>
    </c:title>
    <c:autoTitleDeleted val="0"/>
    <c:plotArea>
      <c:layout>
        <c:manualLayout>
          <c:layoutTarget val="inner"/>
          <c:xMode val="edge"/>
          <c:yMode val="edge"/>
          <c:x val="0.11032535620640514"/>
          <c:y val="7.68039823556039E-2"/>
          <c:w val="0.5549739499564651"/>
          <c:h val="0.84194892653986719"/>
        </c:manualLayout>
      </c:layout>
      <c:scatterChart>
        <c:scatterStyle val="lineMarker"/>
        <c:varyColors val="0"/>
        <c:ser>
          <c:idx val="0"/>
          <c:order val="0"/>
          <c:tx>
            <c:strRef>
              <c:f>'Q-SSC (PTP) reference only'!$H$1</c:f>
              <c:strCache>
                <c:ptCount val="1"/>
                <c:pt idx="0">
                  <c:v>Actual range</c:v>
                </c:pt>
              </c:strCache>
            </c:strRef>
          </c:tx>
          <c:xVal>
            <c:numRef>
              <c:f>'Q-SSC (PTP) reference only'!$A$2:$A$19</c:f>
              <c:numCache>
                <c:formatCode>General</c:formatCode>
                <c:ptCount val="18"/>
                <c:pt idx="0">
                  <c:v>15</c:v>
                </c:pt>
                <c:pt idx="1">
                  <c:v>50</c:v>
                </c:pt>
                <c:pt idx="2">
                  <c:v>100</c:v>
                </c:pt>
                <c:pt idx="3">
                  <c:v>200</c:v>
                </c:pt>
                <c:pt idx="4">
                  <c:v>300</c:v>
                </c:pt>
                <c:pt idx="5">
                  <c:v>400</c:v>
                </c:pt>
                <c:pt idx="6">
                  <c:v>500</c:v>
                </c:pt>
                <c:pt idx="7">
                  <c:v>600</c:v>
                </c:pt>
                <c:pt idx="8">
                  <c:v>700</c:v>
                </c:pt>
                <c:pt idx="9">
                  <c:v>800</c:v>
                </c:pt>
                <c:pt idx="10">
                  <c:v>900</c:v>
                </c:pt>
                <c:pt idx="11">
                  <c:v>1000</c:v>
                </c:pt>
                <c:pt idx="12">
                  <c:v>1500</c:v>
                </c:pt>
                <c:pt idx="13">
                  <c:v>2000</c:v>
                </c:pt>
                <c:pt idx="14">
                  <c:v>3000</c:v>
                </c:pt>
                <c:pt idx="15">
                  <c:v>4000</c:v>
                </c:pt>
                <c:pt idx="16">
                  <c:v>5000</c:v>
                </c:pt>
                <c:pt idx="17">
                  <c:v>6000</c:v>
                </c:pt>
              </c:numCache>
            </c:numRef>
          </c:xVal>
          <c:yVal>
            <c:numRef>
              <c:f>'Q-SSC (PTP) reference only'!$H$2:$H$19</c:f>
              <c:numCache>
                <c:formatCode>0</c:formatCode>
                <c:ptCount val="18"/>
                <c:pt idx="0">
                  <c:v>15</c:v>
                </c:pt>
                <c:pt idx="1">
                  <c:v>50</c:v>
                </c:pt>
                <c:pt idx="2">
                  <c:v>100</c:v>
                </c:pt>
                <c:pt idx="3">
                  <c:v>200</c:v>
                </c:pt>
                <c:pt idx="4">
                  <c:v>300</c:v>
                </c:pt>
                <c:pt idx="5">
                  <c:v>400</c:v>
                </c:pt>
                <c:pt idx="6">
                  <c:v>500</c:v>
                </c:pt>
                <c:pt idx="7">
                  <c:v>600</c:v>
                </c:pt>
                <c:pt idx="8">
                  <c:v>700</c:v>
                </c:pt>
                <c:pt idx="9">
                  <c:v>800</c:v>
                </c:pt>
                <c:pt idx="10">
                  <c:v>900</c:v>
                </c:pt>
                <c:pt idx="11">
                  <c:v>1000</c:v>
                </c:pt>
                <c:pt idx="12">
                  <c:v>1500</c:v>
                </c:pt>
                <c:pt idx="13">
                  <c:v>2000</c:v>
                </c:pt>
                <c:pt idx="14">
                  <c:v>3000</c:v>
                </c:pt>
                <c:pt idx="15">
                  <c:v>4000</c:v>
                </c:pt>
                <c:pt idx="16">
                  <c:v>5000</c:v>
                </c:pt>
                <c:pt idx="17">
                  <c:v>6000</c:v>
                </c:pt>
              </c:numCache>
            </c:numRef>
          </c:yVal>
          <c:smooth val="0"/>
          <c:extLst>
            <c:ext xmlns:c16="http://schemas.microsoft.com/office/drawing/2014/chart" uri="{C3380CC4-5D6E-409C-BE32-E72D297353CC}">
              <c16:uniqueId val="{00000000-C1DC-443E-B9EA-DF0FBA0B0AC8}"/>
            </c:ext>
          </c:extLst>
        </c:ser>
        <c:ser>
          <c:idx val="2"/>
          <c:order val="1"/>
          <c:tx>
            <c:strRef>
              <c:f>'Q-SSC (PTP) reference only'!$E$1</c:f>
              <c:strCache>
                <c:ptCount val="1"/>
                <c:pt idx="0">
                  <c:v>required Distance (Outdoor)</c:v>
                </c:pt>
              </c:strCache>
            </c:strRef>
          </c:tx>
          <c:xVal>
            <c:numRef>
              <c:f>'Q-SSC (PTP) reference only'!$A$2:$A$19</c:f>
              <c:numCache>
                <c:formatCode>General</c:formatCode>
                <c:ptCount val="18"/>
                <c:pt idx="0">
                  <c:v>15</c:v>
                </c:pt>
                <c:pt idx="1">
                  <c:v>50</c:v>
                </c:pt>
                <c:pt idx="2">
                  <c:v>100</c:v>
                </c:pt>
                <c:pt idx="3">
                  <c:v>200</c:v>
                </c:pt>
                <c:pt idx="4">
                  <c:v>300</c:v>
                </c:pt>
                <c:pt idx="5">
                  <c:v>400</c:v>
                </c:pt>
                <c:pt idx="6">
                  <c:v>500</c:v>
                </c:pt>
                <c:pt idx="7">
                  <c:v>600</c:v>
                </c:pt>
                <c:pt idx="8">
                  <c:v>700</c:v>
                </c:pt>
                <c:pt idx="9">
                  <c:v>800</c:v>
                </c:pt>
                <c:pt idx="10">
                  <c:v>900</c:v>
                </c:pt>
                <c:pt idx="11">
                  <c:v>1000</c:v>
                </c:pt>
                <c:pt idx="12">
                  <c:v>1500</c:v>
                </c:pt>
                <c:pt idx="13">
                  <c:v>2000</c:v>
                </c:pt>
                <c:pt idx="14">
                  <c:v>3000</c:v>
                </c:pt>
                <c:pt idx="15">
                  <c:v>4000</c:v>
                </c:pt>
                <c:pt idx="16">
                  <c:v>5000</c:v>
                </c:pt>
                <c:pt idx="17">
                  <c:v>6000</c:v>
                </c:pt>
              </c:numCache>
            </c:numRef>
          </c:xVal>
          <c:yVal>
            <c:numRef>
              <c:f>'Q-SSC (PTP) reference only'!$E$2:$E$19</c:f>
              <c:numCache>
                <c:formatCode>0.00</c:formatCode>
                <c:ptCount val="18"/>
                <c:pt idx="0">
                  <c:v>6.3569878356814584</c:v>
                </c:pt>
                <c:pt idx="1">
                  <c:v>10.437943563760856</c:v>
                </c:pt>
                <c:pt idx="2">
                  <c:v>24.51495616534929</c:v>
                </c:pt>
                <c:pt idx="3">
                  <c:v>67.377255220891641</c:v>
                </c:pt>
                <c:pt idx="4">
                  <c:v>163.58192051756643</c:v>
                </c:pt>
                <c:pt idx="5">
                  <c:v>255.11538388624484</c:v>
                </c:pt>
                <c:pt idx="6">
                  <c:v>333.14097563589911</c:v>
                </c:pt>
                <c:pt idx="7">
                  <c:v>398.03269212787046</c:v>
                </c:pt>
                <c:pt idx="8">
                  <c:v>451.99999400433825</c:v>
                </c:pt>
                <c:pt idx="9">
                  <c:v>497.23170658207397</c:v>
                </c:pt>
                <c:pt idx="10">
                  <c:v>535.52231840291699</c:v>
                </c:pt>
                <c:pt idx="11">
                  <c:v>568.26931760099978</c:v>
                </c:pt>
                <c:pt idx="12">
                  <c:v>679.03360116110844</c:v>
                </c:pt>
                <c:pt idx="13">
                  <c:v>742.27175592146477</c:v>
                </c:pt>
                <c:pt idx="14">
                  <c:v>811.40196656314413</c:v>
                </c:pt>
                <c:pt idx="15">
                  <c:v>848.3459852321912</c:v>
                </c:pt>
                <c:pt idx="16">
                  <c:v>871.31516233934849</c:v>
                </c:pt>
                <c:pt idx="17">
                  <c:v>886.97247570091156</c:v>
                </c:pt>
              </c:numCache>
            </c:numRef>
          </c:yVal>
          <c:smooth val="0"/>
          <c:extLst>
            <c:ext xmlns:c16="http://schemas.microsoft.com/office/drawing/2014/chart" uri="{C3380CC4-5D6E-409C-BE32-E72D297353CC}">
              <c16:uniqueId val="{00000001-C1DC-443E-B9EA-DF0FBA0B0AC8}"/>
            </c:ext>
          </c:extLst>
        </c:ser>
        <c:dLbls>
          <c:showLegendKey val="0"/>
          <c:showVal val="0"/>
          <c:showCatName val="0"/>
          <c:showSerName val="0"/>
          <c:showPercent val="0"/>
          <c:showBubbleSize val="0"/>
        </c:dLbls>
        <c:axId val="1375310847"/>
        <c:axId val="1375296287"/>
      </c:scatterChart>
      <c:valAx>
        <c:axId val="1375310847"/>
        <c:scaling>
          <c:orientation val="minMax"/>
          <c:max val="4000"/>
        </c:scaling>
        <c:delete val="0"/>
        <c:axPos val="b"/>
        <c:majorGridlines>
          <c:spPr>
            <a:ln w="9525" cap="flat" cmpd="sng" algn="ctr">
              <a:solidFill>
                <a:schemeClr val="tx1">
                  <a:lumMod val="15000"/>
                  <a:lumOff val="85000"/>
                </a:schemeClr>
              </a:solidFill>
              <a:round/>
            </a:ln>
            <a:effectLst/>
          </c:spPr>
        </c:majorGridlines>
        <c:minorGridlines/>
        <c:title>
          <c:tx>
            <c:rich>
              <a:bodyPr/>
              <a:lstStyle/>
              <a:p>
                <a:pPr>
                  <a:defRPr/>
                </a:pPr>
                <a:r>
                  <a:rPr lang="en-AU"/>
                  <a:t>Assumed distance between SSC and PP-FS</a:t>
                </a:r>
                <a:r>
                  <a:rPr lang="en-AU" baseline="0"/>
                  <a:t> (m)</a:t>
                </a:r>
                <a:endParaRPr lang="en-AU"/>
              </a:p>
            </c:rich>
          </c:tx>
          <c:overlay val="0"/>
        </c:title>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DK"/>
          </a:p>
        </c:txPr>
        <c:crossAx val="1375296287"/>
        <c:crosses val="autoZero"/>
        <c:crossBetween val="midCat"/>
        <c:majorUnit val="1000"/>
        <c:minorUnit val="500"/>
      </c:valAx>
      <c:valAx>
        <c:axId val="1375296287"/>
        <c:scaling>
          <c:orientation val="minMax"/>
          <c:max val="4000"/>
        </c:scaling>
        <c:delete val="0"/>
        <c:axPos val="l"/>
        <c:majorGridlines>
          <c:spPr>
            <a:ln w="9525" cap="flat" cmpd="sng" algn="ctr">
              <a:solidFill>
                <a:schemeClr val="tx1">
                  <a:lumMod val="15000"/>
                  <a:lumOff val="85000"/>
                </a:schemeClr>
              </a:solidFill>
              <a:round/>
            </a:ln>
            <a:effectLst/>
          </c:spPr>
        </c:majorGridlines>
        <c:minorGridlines/>
        <c:title>
          <c:tx>
            <c:rich>
              <a:bodyPr/>
              <a:lstStyle/>
              <a:p>
                <a:pPr>
                  <a:defRPr/>
                </a:pPr>
                <a:r>
                  <a:rPr lang="en-AU"/>
                  <a:t>Required minimum</a:t>
                </a:r>
                <a:r>
                  <a:rPr lang="en-AU" baseline="0"/>
                  <a:t> separation distance (m)</a:t>
                </a:r>
                <a:endParaRPr lang="en-AU"/>
              </a:p>
            </c:rich>
          </c:tx>
          <c:overlay val="0"/>
        </c:title>
        <c:numFmt formatCode="0" sourceLinked="0"/>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DK"/>
          </a:p>
        </c:txPr>
        <c:crossAx val="1375310847"/>
        <c:crosses val="autoZero"/>
        <c:crossBetween val="midCat"/>
        <c:majorUnit val="1000"/>
        <c:minorUnit val="500"/>
      </c:valAx>
      <c:spPr>
        <a:noFill/>
        <a:ln w="25400">
          <a:noFill/>
        </a:ln>
      </c:spPr>
    </c:plotArea>
    <c:legend>
      <c:legendPos val="r"/>
      <c:layout>
        <c:manualLayout>
          <c:xMode val="edge"/>
          <c:yMode val="edge"/>
          <c:x val="0.69569220576716406"/>
          <c:y val="7.2944827104387239E-2"/>
          <c:w val="0.28484082894178414"/>
          <c:h val="0.215603239644443"/>
        </c:manualLayout>
      </c:layout>
      <c:overlay val="0"/>
      <c:txPr>
        <a:bodyPr/>
        <a:lstStyle/>
        <a:p>
          <a:pPr>
            <a:defRPr sz="1100"/>
          </a:pPr>
          <a:endParaRPr lang="en-DK"/>
        </a:p>
      </c:txPr>
    </c:legend>
    <c:plotVisOnly val="1"/>
    <c:dispBlanksAs val="gap"/>
    <c:showDLblsOverMax val="0"/>
  </c:chart>
  <c:txPr>
    <a:bodyPr/>
    <a:lstStyle/>
    <a:p>
      <a:pPr>
        <a:defRPr/>
      </a:pPr>
      <a:endParaRPr lang="en-DK"/>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GB"/>
              <a:t>MCL results for QPS SSc with PP-FS at 33,2°</a:t>
            </a:r>
            <a:endParaRPr lang="en-AU"/>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DK"/>
        </a:p>
      </c:txPr>
    </c:title>
    <c:autoTitleDeleted val="0"/>
    <c:plotArea>
      <c:layout/>
      <c:scatterChart>
        <c:scatterStyle val="lineMarker"/>
        <c:varyColors val="0"/>
        <c:ser>
          <c:idx val="2"/>
          <c:order val="0"/>
          <c:tx>
            <c:strRef>
              <c:f>'QPS v20211207 (33,2°)'!$L$27</c:f>
              <c:strCache>
                <c:ptCount val="1"/>
                <c:pt idx="0">
                  <c:v>Actual Distance</c:v>
                </c:pt>
              </c:strCache>
            </c:strRef>
          </c:tx>
          <c:spPr>
            <a:ln w="9525" cap="rnd">
              <a:solidFill>
                <a:schemeClr val="accent3"/>
              </a:solidFill>
              <a:round/>
            </a:ln>
            <a:effectLst/>
          </c:spPr>
          <c:marker>
            <c:symbol val="circle"/>
            <c:size val="5"/>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w="9525">
                <a:solidFill>
                  <a:schemeClr val="accent3"/>
                </a:solidFill>
                <a:round/>
              </a:ln>
              <a:effectLst/>
            </c:spPr>
          </c:marker>
          <c:xVal>
            <c:numRef>
              <c:f>'QPS v20211207 (33,2°)'!$A$28:$A$43</c:f>
              <c:numCache>
                <c:formatCode>General</c:formatCode>
                <c:ptCount val="16"/>
                <c:pt idx="0">
                  <c:v>0</c:v>
                </c:pt>
                <c:pt idx="1">
                  <c:v>50</c:v>
                </c:pt>
                <c:pt idx="2">
                  <c:v>100</c:v>
                </c:pt>
                <c:pt idx="3">
                  <c:v>200</c:v>
                </c:pt>
                <c:pt idx="4">
                  <c:v>300</c:v>
                </c:pt>
                <c:pt idx="5">
                  <c:v>400</c:v>
                </c:pt>
                <c:pt idx="6">
                  <c:v>500</c:v>
                </c:pt>
                <c:pt idx="7">
                  <c:v>600</c:v>
                </c:pt>
                <c:pt idx="8">
                  <c:v>700</c:v>
                </c:pt>
                <c:pt idx="9">
                  <c:v>800</c:v>
                </c:pt>
                <c:pt idx="10">
                  <c:v>900</c:v>
                </c:pt>
                <c:pt idx="11">
                  <c:v>1000</c:v>
                </c:pt>
                <c:pt idx="12">
                  <c:v>1500</c:v>
                </c:pt>
                <c:pt idx="13">
                  <c:v>2000</c:v>
                </c:pt>
                <c:pt idx="14">
                  <c:v>3000</c:v>
                </c:pt>
                <c:pt idx="15">
                  <c:v>4000</c:v>
                </c:pt>
              </c:numCache>
            </c:numRef>
          </c:xVal>
          <c:yVal>
            <c:numRef>
              <c:f>'QPS v20211207 (33,2°)'!$L$28:$L$43</c:f>
              <c:numCache>
                <c:formatCode>General</c:formatCode>
                <c:ptCount val="16"/>
                <c:pt idx="0">
                  <c:v>0</c:v>
                </c:pt>
                <c:pt idx="1">
                  <c:v>50</c:v>
                </c:pt>
                <c:pt idx="2">
                  <c:v>100</c:v>
                </c:pt>
                <c:pt idx="3">
                  <c:v>200</c:v>
                </c:pt>
                <c:pt idx="4">
                  <c:v>300</c:v>
                </c:pt>
                <c:pt idx="5">
                  <c:v>400</c:v>
                </c:pt>
                <c:pt idx="6">
                  <c:v>500</c:v>
                </c:pt>
                <c:pt idx="7">
                  <c:v>600</c:v>
                </c:pt>
                <c:pt idx="8">
                  <c:v>700</c:v>
                </c:pt>
                <c:pt idx="9">
                  <c:v>800</c:v>
                </c:pt>
                <c:pt idx="10">
                  <c:v>900</c:v>
                </c:pt>
                <c:pt idx="11">
                  <c:v>1000</c:v>
                </c:pt>
                <c:pt idx="12">
                  <c:v>1500</c:v>
                </c:pt>
                <c:pt idx="13">
                  <c:v>2000</c:v>
                </c:pt>
                <c:pt idx="14">
                  <c:v>3000</c:v>
                </c:pt>
                <c:pt idx="15">
                  <c:v>4000</c:v>
                </c:pt>
              </c:numCache>
            </c:numRef>
          </c:yVal>
          <c:smooth val="0"/>
          <c:extLst>
            <c:ext xmlns:c16="http://schemas.microsoft.com/office/drawing/2014/chart" uri="{C3380CC4-5D6E-409C-BE32-E72D297353CC}">
              <c16:uniqueId val="{00000000-2378-4F45-ACBE-436A94EA04F4}"/>
            </c:ext>
          </c:extLst>
        </c:ser>
        <c:ser>
          <c:idx val="1"/>
          <c:order val="1"/>
          <c:tx>
            <c:strRef>
              <c:f>'QPS v20211207 (33,2°)'!$K$27</c:f>
              <c:strCache>
                <c:ptCount val="1"/>
                <c:pt idx="0">
                  <c:v>Traditional building, required distance (m), BEL 1%</c:v>
                </c:pt>
              </c:strCache>
            </c:strRef>
          </c:tx>
          <c:spPr>
            <a:ln w="9525" cap="rnd">
              <a:solidFill>
                <a:schemeClr val="accent2"/>
              </a:solidFill>
              <a:round/>
            </a:ln>
            <a:effectLst/>
          </c:spPr>
          <c:marker>
            <c:symbol val="circle"/>
            <c:size val="5"/>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w="9525">
                <a:solidFill>
                  <a:schemeClr val="accent2"/>
                </a:solidFill>
                <a:round/>
              </a:ln>
              <a:effectLst/>
            </c:spPr>
          </c:marker>
          <c:xVal>
            <c:numRef>
              <c:f>'QPS v20211207 (33,2°)'!$A$28:$A$43</c:f>
              <c:numCache>
                <c:formatCode>General</c:formatCode>
                <c:ptCount val="16"/>
                <c:pt idx="0">
                  <c:v>0</c:v>
                </c:pt>
                <c:pt idx="1">
                  <c:v>50</c:v>
                </c:pt>
                <c:pt idx="2">
                  <c:v>100</c:v>
                </c:pt>
                <c:pt idx="3">
                  <c:v>200</c:v>
                </c:pt>
                <c:pt idx="4">
                  <c:v>300</c:v>
                </c:pt>
                <c:pt idx="5">
                  <c:v>400</c:v>
                </c:pt>
                <c:pt idx="6">
                  <c:v>500</c:v>
                </c:pt>
                <c:pt idx="7">
                  <c:v>600</c:v>
                </c:pt>
                <c:pt idx="8">
                  <c:v>700</c:v>
                </c:pt>
                <c:pt idx="9">
                  <c:v>800</c:v>
                </c:pt>
                <c:pt idx="10">
                  <c:v>900</c:v>
                </c:pt>
                <c:pt idx="11">
                  <c:v>1000</c:v>
                </c:pt>
                <c:pt idx="12">
                  <c:v>1500</c:v>
                </c:pt>
                <c:pt idx="13">
                  <c:v>2000</c:v>
                </c:pt>
                <c:pt idx="14">
                  <c:v>3000</c:v>
                </c:pt>
                <c:pt idx="15">
                  <c:v>4000</c:v>
                </c:pt>
              </c:numCache>
            </c:numRef>
          </c:xVal>
          <c:yVal>
            <c:numRef>
              <c:f>'QPS v20211207 (33,2°)'!$K$28:$K$43</c:f>
              <c:numCache>
                <c:formatCode>0.00</c:formatCode>
                <c:ptCount val="16"/>
                <c:pt idx="0">
                  <c:v>0.98225282553921611</c:v>
                </c:pt>
                <c:pt idx="1">
                  <c:v>10.574346016858742</c:v>
                </c:pt>
                <c:pt idx="2">
                  <c:v>24.835316218851585</c:v>
                </c:pt>
                <c:pt idx="3">
                  <c:v>68.257737361745498</c:v>
                </c:pt>
                <c:pt idx="4">
                  <c:v>165.71959975531627</c:v>
                </c:pt>
                <c:pt idx="5">
                  <c:v>258.44921721965227</c:v>
                </c:pt>
                <c:pt idx="6">
                  <c:v>337.49444296656412</c:v>
                </c:pt>
                <c:pt idx="7">
                  <c:v>403.23416072058177</c:v>
                </c:pt>
                <c:pt idx="8">
                  <c:v>457.90670422994953</c:v>
                </c:pt>
                <c:pt idx="9">
                  <c:v>503.72950225624453</c:v>
                </c:pt>
                <c:pt idx="10">
                  <c:v>542.52049361555373</c:v>
                </c:pt>
                <c:pt idx="11">
                  <c:v>575.69542873750311</c:v>
                </c:pt>
                <c:pt idx="12">
                  <c:v>687.90717365826549</c:v>
                </c:pt>
                <c:pt idx="13">
                  <c:v>751.97172102996421</c:v>
                </c:pt>
                <c:pt idx="14">
                  <c:v>822.00532133428101</c:v>
                </c:pt>
                <c:pt idx="15">
                  <c:v>859.43212233904035</c:v>
                </c:pt>
              </c:numCache>
            </c:numRef>
          </c:yVal>
          <c:smooth val="0"/>
          <c:extLst>
            <c:ext xmlns:c16="http://schemas.microsoft.com/office/drawing/2014/chart" uri="{C3380CC4-5D6E-409C-BE32-E72D297353CC}">
              <c16:uniqueId val="{00000001-2378-4F45-ACBE-436A94EA04F4}"/>
            </c:ext>
          </c:extLst>
        </c:ser>
        <c:ser>
          <c:idx val="0"/>
          <c:order val="2"/>
          <c:tx>
            <c:strRef>
              <c:f>'QPS v20211207 (33,2°)'!$K$47</c:f>
              <c:strCache>
                <c:ptCount val="1"/>
                <c:pt idx="0">
                  <c:v>Thermally eff. building, required distance (m), BEL 1%</c:v>
                </c:pt>
              </c:strCache>
            </c:strRef>
          </c:tx>
          <c:spPr>
            <a:ln w="9525" cap="rnd">
              <a:solidFill>
                <a:schemeClr val="accent1"/>
              </a:solidFill>
              <a:round/>
            </a:ln>
            <a:effectLst/>
          </c:spPr>
          <c:marker>
            <c:symbol val="circle"/>
            <c:size val="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a:solidFill>
                  <a:schemeClr val="accent1"/>
                </a:solidFill>
                <a:round/>
              </a:ln>
              <a:effectLst/>
            </c:spPr>
          </c:marker>
          <c:xVal>
            <c:numRef>
              <c:f>'QPS v20211207 (33,2°)'!$A$48:$A$63</c:f>
              <c:numCache>
                <c:formatCode>General</c:formatCode>
                <c:ptCount val="16"/>
                <c:pt idx="0">
                  <c:v>0</c:v>
                </c:pt>
                <c:pt idx="1">
                  <c:v>50</c:v>
                </c:pt>
                <c:pt idx="2">
                  <c:v>100</c:v>
                </c:pt>
                <c:pt idx="3">
                  <c:v>200</c:v>
                </c:pt>
                <c:pt idx="4">
                  <c:v>300</c:v>
                </c:pt>
                <c:pt idx="5">
                  <c:v>400</c:v>
                </c:pt>
                <c:pt idx="6">
                  <c:v>500</c:v>
                </c:pt>
                <c:pt idx="7">
                  <c:v>600</c:v>
                </c:pt>
                <c:pt idx="8">
                  <c:v>700</c:v>
                </c:pt>
                <c:pt idx="9">
                  <c:v>800</c:v>
                </c:pt>
                <c:pt idx="10">
                  <c:v>900</c:v>
                </c:pt>
                <c:pt idx="11">
                  <c:v>1000</c:v>
                </c:pt>
                <c:pt idx="12">
                  <c:v>1500</c:v>
                </c:pt>
                <c:pt idx="13">
                  <c:v>2000</c:v>
                </c:pt>
                <c:pt idx="14">
                  <c:v>3000</c:v>
                </c:pt>
                <c:pt idx="15">
                  <c:v>4000</c:v>
                </c:pt>
              </c:numCache>
            </c:numRef>
          </c:xVal>
          <c:yVal>
            <c:numRef>
              <c:f>'QPS v20211207 (33,2°)'!$K$48:$K$63</c:f>
              <c:numCache>
                <c:formatCode>0.00</c:formatCode>
                <c:ptCount val="16"/>
                <c:pt idx="0">
                  <c:v>0.40947112979452777</c:v>
                </c:pt>
                <c:pt idx="1">
                  <c:v>4.4081211046498963</c:v>
                </c:pt>
                <c:pt idx="2">
                  <c:v>10.353082960443487</c:v>
                </c:pt>
                <c:pt idx="3">
                  <c:v>28.45456089107094</c:v>
                </c:pt>
                <c:pt idx="4">
                  <c:v>69.083427378949509</c:v>
                </c:pt>
                <c:pt idx="5">
                  <c:v>107.73956584074713</c:v>
                </c:pt>
                <c:pt idx="6">
                  <c:v>140.69110036413574</c:v>
                </c:pt>
                <c:pt idx="7">
                  <c:v>168.09597597376691</c:v>
                </c:pt>
                <c:pt idx="8">
                  <c:v>190.88728547927246</c:v>
                </c:pt>
                <c:pt idx="9">
                  <c:v>209.98940704137939</c:v>
                </c:pt>
                <c:pt idx="10">
                  <c:v>226.16018369353833</c:v>
                </c:pt>
                <c:pt idx="11">
                  <c:v>239.98979844449315</c:v>
                </c:pt>
                <c:pt idx="12">
                  <c:v>286.76743936774187</c:v>
                </c:pt>
                <c:pt idx="13">
                  <c:v>313.47398773288825</c:v>
                </c:pt>
                <c:pt idx="14">
                  <c:v>342.66885151395547</c:v>
                </c:pt>
                <c:pt idx="15">
                  <c:v>358.2709389740773</c:v>
                </c:pt>
              </c:numCache>
            </c:numRef>
          </c:yVal>
          <c:smooth val="0"/>
          <c:extLst>
            <c:ext xmlns:c16="http://schemas.microsoft.com/office/drawing/2014/chart" uri="{C3380CC4-5D6E-409C-BE32-E72D297353CC}">
              <c16:uniqueId val="{00000002-2378-4F45-ACBE-436A94EA04F4}"/>
            </c:ext>
          </c:extLst>
        </c:ser>
        <c:ser>
          <c:idx val="3"/>
          <c:order val="3"/>
          <c:tx>
            <c:strRef>
              <c:f>'QPS v20211207 (33,2°)'!$K$67</c:f>
              <c:strCache>
                <c:ptCount val="1"/>
                <c:pt idx="0">
                  <c:v>Traditional building, required distance (m), BEL 10%</c:v>
                </c:pt>
              </c:strCache>
            </c:strRef>
          </c:tx>
          <c:spPr>
            <a:ln w="9525" cap="rnd">
              <a:solidFill>
                <a:schemeClr val="accent4"/>
              </a:solidFill>
              <a:round/>
            </a:ln>
            <a:effectLst/>
          </c:spPr>
          <c:marker>
            <c:symbol val="circle"/>
            <c:size val="5"/>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w="9525">
                <a:solidFill>
                  <a:schemeClr val="accent4"/>
                </a:solidFill>
                <a:round/>
              </a:ln>
              <a:effectLst/>
            </c:spPr>
          </c:marker>
          <c:xVal>
            <c:numRef>
              <c:f>'QPS v20211207 (33,2°)'!$A$68:$A$83</c:f>
              <c:numCache>
                <c:formatCode>General</c:formatCode>
                <c:ptCount val="16"/>
                <c:pt idx="0">
                  <c:v>0</c:v>
                </c:pt>
                <c:pt idx="1">
                  <c:v>50</c:v>
                </c:pt>
                <c:pt idx="2">
                  <c:v>100</c:v>
                </c:pt>
                <c:pt idx="3">
                  <c:v>200</c:v>
                </c:pt>
                <c:pt idx="4">
                  <c:v>300</c:v>
                </c:pt>
                <c:pt idx="5">
                  <c:v>400</c:v>
                </c:pt>
                <c:pt idx="6">
                  <c:v>500</c:v>
                </c:pt>
                <c:pt idx="7">
                  <c:v>600</c:v>
                </c:pt>
                <c:pt idx="8">
                  <c:v>700</c:v>
                </c:pt>
                <c:pt idx="9">
                  <c:v>800</c:v>
                </c:pt>
                <c:pt idx="10">
                  <c:v>900</c:v>
                </c:pt>
                <c:pt idx="11">
                  <c:v>1000</c:v>
                </c:pt>
                <c:pt idx="12">
                  <c:v>1500</c:v>
                </c:pt>
                <c:pt idx="13">
                  <c:v>2000</c:v>
                </c:pt>
                <c:pt idx="14">
                  <c:v>3000</c:v>
                </c:pt>
                <c:pt idx="15">
                  <c:v>4000</c:v>
                </c:pt>
              </c:numCache>
            </c:numRef>
          </c:xVal>
          <c:yVal>
            <c:numRef>
              <c:f>'QPS v20211207 (33,2°)'!$K$68:$K$83</c:f>
              <c:numCache>
                <c:formatCode>0.00</c:formatCode>
                <c:ptCount val="16"/>
                <c:pt idx="0">
                  <c:v>0.58509082354811648</c:v>
                </c:pt>
                <c:pt idx="1">
                  <c:v>6.2987376148195313</c:v>
                </c:pt>
                <c:pt idx="2">
                  <c:v>14.793457694141958</c:v>
                </c:pt>
                <c:pt idx="3">
                  <c:v>40.658550149337565</c:v>
                </c:pt>
                <c:pt idx="4">
                  <c:v>98.712892015021396</c:v>
                </c:pt>
                <c:pt idx="5">
                  <c:v>153.94841472245295</c:v>
                </c:pt>
                <c:pt idx="6">
                  <c:v>201.03266332659322</c:v>
                </c:pt>
                <c:pt idx="7">
                  <c:v>240.19132451894313</c:v>
                </c:pt>
                <c:pt idx="8">
                  <c:v>272.75768897791647</c:v>
                </c:pt>
                <c:pt idx="9">
                  <c:v>300.05259507275593</c:v>
                </c:pt>
                <c:pt idx="10">
                  <c:v>323.15892013545772</c:v>
                </c:pt>
                <c:pt idx="11">
                  <c:v>342.91997310163362</c:v>
                </c:pt>
                <c:pt idx="12">
                  <c:v>409.76026161026545</c:v>
                </c:pt>
                <c:pt idx="13">
                  <c:v>447.92108722190733</c:v>
                </c:pt>
                <c:pt idx="14">
                  <c:v>489.63745169823017</c:v>
                </c:pt>
                <c:pt idx="15">
                  <c:v>511.93118021016016</c:v>
                </c:pt>
              </c:numCache>
            </c:numRef>
          </c:yVal>
          <c:smooth val="0"/>
          <c:extLst>
            <c:ext xmlns:c16="http://schemas.microsoft.com/office/drawing/2014/chart" uri="{C3380CC4-5D6E-409C-BE32-E72D297353CC}">
              <c16:uniqueId val="{00000003-2378-4F45-ACBE-436A94EA04F4}"/>
            </c:ext>
          </c:extLst>
        </c:ser>
        <c:ser>
          <c:idx val="4"/>
          <c:order val="4"/>
          <c:tx>
            <c:strRef>
              <c:f>'QPS v20211207 (33,2°)'!$K$87</c:f>
              <c:strCache>
                <c:ptCount val="1"/>
                <c:pt idx="0">
                  <c:v>Thermally eff. building, required distance (m), BEL 10%</c:v>
                </c:pt>
              </c:strCache>
            </c:strRef>
          </c:tx>
          <c:spPr>
            <a:ln w="9525" cap="rnd">
              <a:solidFill>
                <a:schemeClr val="accent5"/>
              </a:solidFill>
              <a:round/>
            </a:ln>
            <a:effectLst/>
          </c:spPr>
          <c:marker>
            <c:symbol val="circle"/>
            <c:size val="5"/>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w="9525">
                <a:solidFill>
                  <a:schemeClr val="accent5"/>
                </a:solidFill>
                <a:round/>
              </a:ln>
              <a:effectLst/>
            </c:spPr>
          </c:marker>
          <c:xVal>
            <c:numRef>
              <c:f>'QPS v20211207 (33,2°)'!$A$88:$A$103</c:f>
              <c:numCache>
                <c:formatCode>General</c:formatCode>
                <c:ptCount val="16"/>
                <c:pt idx="0">
                  <c:v>0</c:v>
                </c:pt>
                <c:pt idx="1">
                  <c:v>50</c:v>
                </c:pt>
                <c:pt idx="2">
                  <c:v>100</c:v>
                </c:pt>
                <c:pt idx="3">
                  <c:v>200</c:v>
                </c:pt>
                <c:pt idx="4">
                  <c:v>300</c:v>
                </c:pt>
                <c:pt idx="5">
                  <c:v>400</c:v>
                </c:pt>
                <c:pt idx="6">
                  <c:v>500</c:v>
                </c:pt>
                <c:pt idx="7">
                  <c:v>600</c:v>
                </c:pt>
                <c:pt idx="8">
                  <c:v>700</c:v>
                </c:pt>
                <c:pt idx="9">
                  <c:v>800</c:v>
                </c:pt>
                <c:pt idx="10">
                  <c:v>900</c:v>
                </c:pt>
                <c:pt idx="11">
                  <c:v>1000</c:v>
                </c:pt>
                <c:pt idx="12">
                  <c:v>1500</c:v>
                </c:pt>
                <c:pt idx="13">
                  <c:v>2000</c:v>
                </c:pt>
                <c:pt idx="14">
                  <c:v>3000</c:v>
                </c:pt>
                <c:pt idx="15">
                  <c:v>4000</c:v>
                </c:pt>
              </c:numCache>
            </c:numRef>
          </c:xVal>
          <c:yVal>
            <c:numRef>
              <c:f>'QPS v20211207 (33,2°)'!$K$88:$K$103</c:f>
              <c:numCache>
                <c:formatCode>0.00</c:formatCode>
                <c:ptCount val="16"/>
                <c:pt idx="0">
                  <c:v>7.1157926870587335E-2</c:v>
                </c:pt>
                <c:pt idx="1">
                  <c:v>0.76604365088881976</c:v>
                </c:pt>
                <c:pt idx="2">
                  <c:v>1.7991596148769724</c:v>
                </c:pt>
                <c:pt idx="3">
                  <c:v>4.9448359498202645</c:v>
                </c:pt>
                <c:pt idx="4">
                  <c:v>12.005323735198566</c:v>
                </c:pt>
                <c:pt idx="5">
                  <c:v>18.722990680714823</c:v>
                </c:pt>
                <c:pt idx="6">
                  <c:v>24.449311081045703</c:v>
                </c:pt>
                <c:pt idx="7">
                  <c:v>29.21173263566477</c:v>
                </c:pt>
                <c:pt idx="8">
                  <c:v>33.172408290359762</c:v>
                </c:pt>
                <c:pt idx="9">
                  <c:v>36.491976558509883</c:v>
                </c:pt>
                <c:pt idx="10">
                  <c:v>39.302135465274148</c:v>
                </c:pt>
                <c:pt idx="11">
                  <c:v>41.705447062823524</c:v>
                </c:pt>
                <c:pt idx="12">
                  <c:v>49.834469379159771</c:v>
                </c:pt>
                <c:pt idx="13">
                  <c:v>54.475535567358435</c:v>
                </c:pt>
                <c:pt idx="14">
                  <c:v>59.549021414754968</c:v>
                </c:pt>
                <c:pt idx="15">
                  <c:v>62.260353466596861</c:v>
                </c:pt>
              </c:numCache>
            </c:numRef>
          </c:yVal>
          <c:smooth val="0"/>
          <c:extLst>
            <c:ext xmlns:c16="http://schemas.microsoft.com/office/drawing/2014/chart" uri="{C3380CC4-5D6E-409C-BE32-E72D297353CC}">
              <c16:uniqueId val="{00000004-2378-4F45-ACBE-436A94EA04F4}"/>
            </c:ext>
          </c:extLst>
        </c:ser>
        <c:ser>
          <c:idx val="5"/>
          <c:order val="5"/>
          <c:tx>
            <c:strRef>
              <c:f>'QPS v20211207 (33,2°)'!$K$108</c:f>
              <c:strCache>
                <c:ptCount val="1"/>
                <c:pt idx="0">
                  <c:v>Traditional building, required distance (m), BEL 50%</c:v>
                </c:pt>
              </c:strCache>
            </c:strRef>
          </c:tx>
          <c:spPr>
            <a:ln w="9525" cap="rnd">
              <a:solidFill>
                <a:schemeClr val="accent6"/>
              </a:solidFill>
              <a:round/>
            </a:ln>
            <a:effectLst/>
          </c:spPr>
          <c:marker>
            <c:symbol val="circle"/>
            <c:size val="5"/>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w="9525">
                <a:solidFill>
                  <a:schemeClr val="accent6"/>
                </a:solidFill>
                <a:round/>
              </a:ln>
              <a:effectLst/>
            </c:spPr>
          </c:marker>
          <c:xVal>
            <c:numRef>
              <c:f>'QPS v20211207 (33,2°)'!$A$109:$A$124</c:f>
              <c:numCache>
                <c:formatCode>General</c:formatCode>
                <c:ptCount val="16"/>
                <c:pt idx="0">
                  <c:v>0</c:v>
                </c:pt>
                <c:pt idx="1">
                  <c:v>50</c:v>
                </c:pt>
                <c:pt idx="2">
                  <c:v>100</c:v>
                </c:pt>
                <c:pt idx="3">
                  <c:v>200</c:v>
                </c:pt>
                <c:pt idx="4">
                  <c:v>300</c:v>
                </c:pt>
                <c:pt idx="5">
                  <c:v>400</c:v>
                </c:pt>
                <c:pt idx="6">
                  <c:v>500</c:v>
                </c:pt>
                <c:pt idx="7">
                  <c:v>600</c:v>
                </c:pt>
                <c:pt idx="8">
                  <c:v>700</c:v>
                </c:pt>
                <c:pt idx="9">
                  <c:v>800</c:v>
                </c:pt>
                <c:pt idx="10">
                  <c:v>900</c:v>
                </c:pt>
                <c:pt idx="11">
                  <c:v>1000</c:v>
                </c:pt>
                <c:pt idx="12">
                  <c:v>1500</c:v>
                </c:pt>
                <c:pt idx="13">
                  <c:v>2000</c:v>
                </c:pt>
                <c:pt idx="14">
                  <c:v>3000</c:v>
                </c:pt>
                <c:pt idx="15">
                  <c:v>4000</c:v>
                </c:pt>
              </c:numCache>
            </c:numRef>
          </c:xVal>
          <c:yVal>
            <c:numRef>
              <c:f>'QPS v20211207 (33,2°)'!$K$109:$K$124</c:f>
              <c:numCache>
                <c:formatCode>0.00</c:formatCode>
                <c:ptCount val="16"/>
                <c:pt idx="0">
                  <c:v>0.10285449750257723</c:v>
                </c:pt>
                <c:pt idx="1">
                  <c:v>1.1072699591221093</c:v>
                </c:pt>
                <c:pt idx="2">
                  <c:v>2.6005768612631028</c:v>
                </c:pt>
                <c:pt idx="3">
                  <c:v>7.1474625416844253</c:v>
                </c:pt>
                <c:pt idx="4">
                  <c:v>17.35297238753606</c:v>
                </c:pt>
                <c:pt idx="5">
                  <c:v>27.062955357210576</c:v>
                </c:pt>
                <c:pt idx="6">
                  <c:v>35.340006603882529</c:v>
                </c:pt>
                <c:pt idx="7">
                  <c:v>42.223800123986528</c:v>
                </c:pt>
                <c:pt idx="8">
                  <c:v>47.948718234307997</c:v>
                </c:pt>
                <c:pt idx="9">
                  <c:v>52.746954230798295</c:v>
                </c:pt>
                <c:pt idx="10">
                  <c:v>56.808869676751286</c:v>
                </c:pt>
                <c:pt idx="11">
                  <c:v>60.282711841344096</c:v>
                </c:pt>
                <c:pt idx="12">
                  <c:v>72.032723994657658</c:v>
                </c:pt>
                <c:pt idx="13">
                  <c:v>78.741105641744213</c:v>
                </c:pt>
                <c:pt idx="14">
                  <c:v>86.074523861887613</c:v>
                </c:pt>
                <c:pt idx="15">
                  <c:v>89.993591041318197</c:v>
                </c:pt>
              </c:numCache>
            </c:numRef>
          </c:yVal>
          <c:smooth val="0"/>
          <c:extLst>
            <c:ext xmlns:c16="http://schemas.microsoft.com/office/drawing/2014/chart" uri="{C3380CC4-5D6E-409C-BE32-E72D297353CC}">
              <c16:uniqueId val="{00000005-2378-4F45-ACBE-436A94EA04F4}"/>
            </c:ext>
          </c:extLst>
        </c:ser>
        <c:ser>
          <c:idx val="6"/>
          <c:order val="6"/>
          <c:tx>
            <c:strRef>
              <c:f>'QPS v20211207 (33,2°)'!$K$128</c:f>
              <c:strCache>
                <c:ptCount val="1"/>
                <c:pt idx="0">
                  <c:v>Thermally eff. building, required distance (m), BEL 50%</c:v>
                </c:pt>
              </c:strCache>
            </c:strRef>
          </c:tx>
          <c:spPr>
            <a:ln w="9525" cap="rnd">
              <a:solidFill>
                <a:schemeClr val="accent1">
                  <a:lumMod val="60000"/>
                </a:schemeClr>
              </a:solidFill>
              <a:round/>
            </a:ln>
            <a:effectLst/>
          </c:spPr>
          <c:marker>
            <c:symbol val="circle"/>
            <c:size val="5"/>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w="9525">
                <a:solidFill>
                  <a:schemeClr val="accent1">
                    <a:lumMod val="60000"/>
                  </a:schemeClr>
                </a:solidFill>
                <a:round/>
              </a:ln>
              <a:effectLst/>
            </c:spPr>
          </c:marker>
          <c:xVal>
            <c:numRef>
              <c:f>'QPS v20211207 (33,2°)'!$A$129:$A$144</c:f>
              <c:numCache>
                <c:formatCode>General</c:formatCode>
                <c:ptCount val="16"/>
                <c:pt idx="0">
                  <c:v>0</c:v>
                </c:pt>
                <c:pt idx="1">
                  <c:v>50</c:v>
                </c:pt>
                <c:pt idx="2">
                  <c:v>100</c:v>
                </c:pt>
                <c:pt idx="3">
                  <c:v>200</c:v>
                </c:pt>
                <c:pt idx="4">
                  <c:v>300</c:v>
                </c:pt>
                <c:pt idx="5">
                  <c:v>400</c:v>
                </c:pt>
                <c:pt idx="6">
                  <c:v>500</c:v>
                </c:pt>
                <c:pt idx="7">
                  <c:v>600</c:v>
                </c:pt>
                <c:pt idx="8">
                  <c:v>700</c:v>
                </c:pt>
                <c:pt idx="9">
                  <c:v>800</c:v>
                </c:pt>
                <c:pt idx="10">
                  <c:v>900</c:v>
                </c:pt>
                <c:pt idx="11">
                  <c:v>1000</c:v>
                </c:pt>
                <c:pt idx="12">
                  <c:v>1500</c:v>
                </c:pt>
                <c:pt idx="13">
                  <c:v>2000</c:v>
                </c:pt>
                <c:pt idx="14">
                  <c:v>3000</c:v>
                </c:pt>
                <c:pt idx="15">
                  <c:v>4000</c:v>
                </c:pt>
              </c:numCache>
            </c:numRef>
          </c:xVal>
          <c:yVal>
            <c:numRef>
              <c:f>'QPS v20211207 (33,2°)'!$K$129:$K$144</c:f>
              <c:numCache>
                <c:formatCode>0.00</c:formatCode>
                <c:ptCount val="16"/>
                <c:pt idx="0">
                  <c:v>3.5663444518921391E-3</c:v>
                </c:pt>
                <c:pt idx="1">
                  <c:v>3.8393129822670367E-2</c:v>
                </c:pt>
                <c:pt idx="2">
                  <c:v>9.0171583023409843E-2</c:v>
                </c:pt>
                <c:pt idx="3">
                  <c:v>0.24782886504311025</c:v>
                </c:pt>
                <c:pt idx="4">
                  <c:v>0.6016914991643999</c:v>
                </c:pt>
                <c:pt idx="5">
                  <c:v>0.93837239044966581</c:v>
                </c:pt>
                <c:pt idx="6">
                  <c:v>1.2253682584801908</c:v>
                </c:pt>
                <c:pt idx="7">
                  <c:v>1.4640547469128324</c:v>
                </c:pt>
                <c:pt idx="8">
                  <c:v>1.6625587543799796</c:v>
                </c:pt>
                <c:pt idx="9">
                  <c:v>1.828931278095083</c:v>
                </c:pt>
                <c:pt idx="10">
                  <c:v>1.969772854948505</c:v>
                </c:pt>
                <c:pt idx="11">
                  <c:v>2.090223764060517</c:v>
                </c:pt>
                <c:pt idx="12">
                  <c:v>2.4976399847424089</c:v>
                </c:pt>
                <c:pt idx="13">
                  <c:v>2.7302442971368448</c:v>
                </c:pt>
                <c:pt idx="14">
                  <c:v>2.9845209308072231</c:v>
                </c:pt>
                <c:pt idx="15">
                  <c:v>3.1204094318579818</c:v>
                </c:pt>
              </c:numCache>
            </c:numRef>
          </c:yVal>
          <c:smooth val="0"/>
          <c:extLst>
            <c:ext xmlns:c16="http://schemas.microsoft.com/office/drawing/2014/chart" uri="{C3380CC4-5D6E-409C-BE32-E72D297353CC}">
              <c16:uniqueId val="{00000006-2378-4F45-ACBE-436A94EA04F4}"/>
            </c:ext>
          </c:extLst>
        </c:ser>
        <c:dLbls>
          <c:showLegendKey val="0"/>
          <c:showVal val="0"/>
          <c:showCatName val="0"/>
          <c:showSerName val="0"/>
          <c:showPercent val="0"/>
          <c:showBubbleSize val="0"/>
        </c:dLbls>
        <c:axId val="1375310847"/>
        <c:axId val="1375296287"/>
      </c:scatterChart>
      <c:valAx>
        <c:axId val="1375310847"/>
        <c:scaling>
          <c:orientation val="minMax"/>
          <c:max val="4000"/>
        </c:scaling>
        <c:delete val="0"/>
        <c:axPos val="b"/>
        <c:title>
          <c:tx>
            <c:rich>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AU"/>
                  <a:t>Assumed distance between SSc and PP-FS (m) at 33,2° pointing torwards SSC</a:t>
                </a:r>
              </a:p>
            </c:rich>
          </c:tx>
          <c:overlay val="0"/>
          <c:spPr>
            <a:noFill/>
            <a:ln>
              <a:noFill/>
            </a:ln>
            <a:effectLst/>
          </c:spPr>
          <c:txPr>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DK"/>
            </a:p>
          </c:txPr>
        </c:title>
        <c:numFmt formatCode="General"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DK"/>
          </a:p>
        </c:txPr>
        <c:crossAx val="1375296287"/>
        <c:crosses val="autoZero"/>
        <c:crossBetween val="midCat"/>
        <c:majorUnit val="1000"/>
        <c:minorUnit val="500"/>
      </c:valAx>
      <c:valAx>
        <c:axId val="1375296287"/>
        <c:scaling>
          <c:orientation val="minMax"/>
          <c:max val="4000"/>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AU"/>
                  <a:t>Required minimum separation distance (m)</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DK"/>
            </a:p>
          </c:txPr>
        </c:title>
        <c:numFmt formatCode="0" sourceLinked="0"/>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DK"/>
          </a:p>
        </c:txPr>
        <c:crossAx val="1375310847"/>
        <c:crosses val="autoZero"/>
        <c:crossBetween val="midCat"/>
        <c:majorUnit val="1000"/>
        <c:minorUnit val="500"/>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DK"/>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DK"/>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DK"/>
        </a:p>
      </c:txPr>
    </c:title>
    <c:autoTitleDeleted val="0"/>
    <c:plotArea>
      <c:layout/>
      <c:scatterChart>
        <c:scatterStyle val="lineMarker"/>
        <c:varyColors val="0"/>
        <c:ser>
          <c:idx val="0"/>
          <c:order val="0"/>
          <c:tx>
            <c:strRef>
              <c:f>'QPS v20211207'!$B$3</c:f>
              <c:strCache>
                <c:ptCount val="1"/>
                <c:pt idx="0">
                  <c:v>PPFS ant gain (dBi)</c:v>
                </c:pt>
              </c:strCache>
            </c:strRef>
          </c:tx>
          <c:spPr>
            <a:ln w="19050" cap="rnd">
              <a:solidFill>
                <a:schemeClr val="accent1"/>
              </a:solidFill>
              <a:round/>
            </a:ln>
            <a:effectLst/>
          </c:spPr>
          <c:marker>
            <c:symbol val="none"/>
          </c:marker>
          <c:xVal>
            <c:numRef>
              <c:f>'QPS v20211207'!$A$4:$A$21</c:f>
              <c:numCache>
                <c:formatCode>General</c:formatCode>
                <c:ptCount val="18"/>
                <c:pt idx="0">
                  <c:v>0</c:v>
                </c:pt>
                <c:pt idx="1">
                  <c:v>50</c:v>
                </c:pt>
                <c:pt idx="2">
                  <c:v>100</c:v>
                </c:pt>
                <c:pt idx="3">
                  <c:v>200</c:v>
                </c:pt>
                <c:pt idx="4">
                  <c:v>300</c:v>
                </c:pt>
                <c:pt idx="5">
                  <c:v>400</c:v>
                </c:pt>
                <c:pt idx="6">
                  <c:v>500</c:v>
                </c:pt>
                <c:pt idx="7">
                  <c:v>600</c:v>
                </c:pt>
                <c:pt idx="8">
                  <c:v>700</c:v>
                </c:pt>
                <c:pt idx="9">
                  <c:v>800</c:v>
                </c:pt>
                <c:pt idx="10">
                  <c:v>900</c:v>
                </c:pt>
                <c:pt idx="11">
                  <c:v>1000</c:v>
                </c:pt>
                <c:pt idx="12">
                  <c:v>1500</c:v>
                </c:pt>
                <c:pt idx="13">
                  <c:v>2000</c:v>
                </c:pt>
                <c:pt idx="14">
                  <c:v>3000</c:v>
                </c:pt>
                <c:pt idx="15">
                  <c:v>4000</c:v>
                </c:pt>
                <c:pt idx="16">
                  <c:v>5000</c:v>
                </c:pt>
                <c:pt idx="17">
                  <c:v>6000</c:v>
                </c:pt>
              </c:numCache>
            </c:numRef>
          </c:xVal>
          <c:yVal>
            <c:numRef>
              <c:f>'QPS v20211207'!$B$4:$B$21</c:f>
              <c:numCache>
                <c:formatCode>General</c:formatCode>
                <c:ptCount val="18"/>
                <c:pt idx="0">
                  <c:v>-17</c:v>
                </c:pt>
                <c:pt idx="1">
                  <c:v>3.6406046128051033</c:v>
                </c:pt>
                <c:pt idx="2">
                  <c:v>11.056928146072615</c:v>
                </c:pt>
                <c:pt idx="3">
                  <c:v>19.838572024377303</c:v>
                </c:pt>
                <c:pt idx="4">
                  <c:v>27.543011778996565</c:v>
                </c:pt>
                <c:pt idx="5">
                  <c:v>31.403038687188083</c:v>
                </c:pt>
                <c:pt idx="6">
                  <c:v>33.72086679106053</c:v>
                </c:pt>
                <c:pt idx="7">
                  <c:v>35.266680605510913</c:v>
                </c:pt>
                <c:pt idx="8">
                  <c:v>36.37107430647346</c:v>
                </c:pt>
                <c:pt idx="9">
                  <c:v>37.199482008787847</c:v>
                </c:pt>
                <c:pt idx="10">
                  <c:v>37.843857229090183</c:v>
                </c:pt>
                <c:pt idx="11">
                  <c:v>38.359389884318723</c:v>
                </c:pt>
                <c:pt idx="12">
                  <c:v>39.906131032509172</c:v>
                </c:pt>
                <c:pt idx="13">
                  <c:v>40.679564437234369</c:v>
                </c:pt>
                <c:pt idx="14">
                  <c:v>41.453026844503796</c:v>
                </c:pt>
                <c:pt idx="15">
                  <c:v>41.839765903437019</c:v>
                </c:pt>
                <c:pt idx="16">
                  <c:v>42.071811156447914</c:v>
                </c:pt>
                <c:pt idx="17">
                  <c:v>42.226508588011143</c:v>
                </c:pt>
              </c:numCache>
            </c:numRef>
          </c:yVal>
          <c:smooth val="0"/>
          <c:extLst>
            <c:ext xmlns:c16="http://schemas.microsoft.com/office/drawing/2014/chart" uri="{C3380CC4-5D6E-409C-BE32-E72D297353CC}">
              <c16:uniqueId val="{00000000-2067-49EA-99F0-8111053CB2A4}"/>
            </c:ext>
          </c:extLst>
        </c:ser>
        <c:dLbls>
          <c:showLegendKey val="0"/>
          <c:showVal val="0"/>
          <c:showCatName val="0"/>
          <c:showSerName val="0"/>
          <c:showPercent val="0"/>
          <c:showBubbleSize val="0"/>
        </c:dLbls>
        <c:axId val="1375295871"/>
        <c:axId val="1375299199"/>
      </c:scatterChart>
      <c:valAx>
        <c:axId val="137529587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K"/>
          </a:p>
        </c:txPr>
        <c:crossAx val="1375299199"/>
        <c:crosses val="autoZero"/>
        <c:crossBetween val="midCat"/>
      </c:valAx>
      <c:valAx>
        <c:axId val="137529919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K"/>
          </a:p>
        </c:txPr>
        <c:crossAx val="1375295871"/>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DK"/>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GB"/>
              <a:t>MCL results for QPS SSc with PP-FS</a:t>
            </a:r>
            <a:endParaRPr lang="en-AU"/>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DK"/>
        </a:p>
      </c:txPr>
    </c:title>
    <c:autoTitleDeleted val="0"/>
    <c:plotArea>
      <c:layout/>
      <c:scatterChart>
        <c:scatterStyle val="lineMarker"/>
        <c:varyColors val="0"/>
        <c:ser>
          <c:idx val="7"/>
          <c:order val="0"/>
          <c:tx>
            <c:strRef>
              <c:f>'QPS v20211207'!$M$27</c:f>
              <c:strCache>
                <c:ptCount val="1"/>
                <c:pt idx="0">
                  <c:v>Actual Distance</c:v>
                </c:pt>
              </c:strCache>
            </c:strRef>
          </c:tx>
          <c:spPr>
            <a:ln w="9525" cap="rnd">
              <a:solidFill>
                <a:schemeClr val="accent2">
                  <a:lumMod val="60000"/>
                </a:schemeClr>
              </a:solidFill>
              <a:round/>
            </a:ln>
            <a:effectLst/>
          </c:spPr>
          <c:marker>
            <c:symbol val="circle"/>
            <c:size val="5"/>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w="9525">
                <a:solidFill>
                  <a:schemeClr val="accent2">
                    <a:lumMod val="60000"/>
                  </a:schemeClr>
                </a:solidFill>
                <a:round/>
              </a:ln>
              <a:effectLst/>
            </c:spPr>
          </c:marker>
          <c:xVal>
            <c:numRef>
              <c:f>'QPS v20211207'!$A$28:$A$42</c:f>
              <c:numCache>
                <c:formatCode>General</c:formatCode>
                <c:ptCount val="15"/>
                <c:pt idx="0">
                  <c:v>0</c:v>
                </c:pt>
                <c:pt idx="1">
                  <c:v>50</c:v>
                </c:pt>
                <c:pt idx="2">
                  <c:v>100</c:v>
                </c:pt>
                <c:pt idx="3">
                  <c:v>200</c:v>
                </c:pt>
                <c:pt idx="4">
                  <c:v>300</c:v>
                </c:pt>
                <c:pt idx="5">
                  <c:v>400</c:v>
                </c:pt>
                <c:pt idx="6">
                  <c:v>500</c:v>
                </c:pt>
                <c:pt idx="7">
                  <c:v>600</c:v>
                </c:pt>
                <c:pt idx="8">
                  <c:v>700</c:v>
                </c:pt>
                <c:pt idx="9">
                  <c:v>800</c:v>
                </c:pt>
                <c:pt idx="10">
                  <c:v>900</c:v>
                </c:pt>
                <c:pt idx="11">
                  <c:v>1000</c:v>
                </c:pt>
                <c:pt idx="12">
                  <c:v>2000</c:v>
                </c:pt>
                <c:pt idx="13">
                  <c:v>3000</c:v>
                </c:pt>
                <c:pt idx="14">
                  <c:v>4000</c:v>
                </c:pt>
              </c:numCache>
            </c:numRef>
          </c:xVal>
          <c:yVal>
            <c:numRef>
              <c:f>'QPS v20211207'!$M$28:$M$42</c:f>
              <c:numCache>
                <c:formatCode>General</c:formatCode>
                <c:ptCount val="15"/>
                <c:pt idx="0">
                  <c:v>0</c:v>
                </c:pt>
                <c:pt idx="1">
                  <c:v>50</c:v>
                </c:pt>
                <c:pt idx="2">
                  <c:v>100</c:v>
                </c:pt>
                <c:pt idx="3">
                  <c:v>200</c:v>
                </c:pt>
                <c:pt idx="4">
                  <c:v>300</c:v>
                </c:pt>
                <c:pt idx="5">
                  <c:v>400</c:v>
                </c:pt>
                <c:pt idx="6">
                  <c:v>500</c:v>
                </c:pt>
                <c:pt idx="7">
                  <c:v>600</c:v>
                </c:pt>
                <c:pt idx="8">
                  <c:v>700</c:v>
                </c:pt>
                <c:pt idx="9">
                  <c:v>800</c:v>
                </c:pt>
                <c:pt idx="10">
                  <c:v>900</c:v>
                </c:pt>
                <c:pt idx="11">
                  <c:v>1000</c:v>
                </c:pt>
                <c:pt idx="12">
                  <c:v>2000</c:v>
                </c:pt>
                <c:pt idx="13">
                  <c:v>3000</c:v>
                </c:pt>
                <c:pt idx="14">
                  <c:v>4000</c:v>
                </c:pt>
              </c:numCache>
            </c:numRef>
          </c:yVal>
          <c:smooth val="0"/>
          <c:extLst>
            <c:ext xmlns:c16="http://schemas.microsoft.com/office/drawing/2014/chart" uri="{C3380CC4-5D6E-409C-BE32-E72D297353CC}">
              <c16:uniqueId val="{0000000E-92AE-4688-AC90-B731D661FE18}"/>
            </c:ext>
          </c:extLst>
        </c:ser>
        <c:ser>
          <c:idx val="8"/>
          <c:order val="1"/>
          <c:tx>
            <c:strRef>
              <c:f>'QPS v20211207'!$L$27</c:f>
              <c:strCache>
                <c:ptCount val="1"/>
                <c:pt idx="0">
                  <c:v>Traditional building, required distance (m), BEL 1%</c:v>
                </c:pt>
              </c:strCache>
            </c:strRef>
          </c:tx>
          <c:spPr>
            <a:ln w="9525" cap="rnd">
              <a:solidFill>
                <a:schemeClr val="accent3">
                  <a:lumMod val="60000"/>
                </a:schemeClr>
              </a:solidFill>
              <a:round/>
            </a:ln>
            <a:effectLst/>
          </c:spPr>
          <c:marker>
            <c:symbol val="circle"/>
            <c:size val="5"/>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w="9525">
                <a:solidFill>
                  <a:schemeClr val="accent3">
                    <a:lumMod val="60000"/>
                  </a:schemeClr>
                </a:solidFill>
                <a:round/>
              </a:ln>
              <a:effectLst/>
            </c:spPr>
          </c:marker>
          <c:xVal>
            <c:numRef>
              <c:f>'QPS v20211207'!$A$28:$A$42</c:f>
              <c:numCache>
                <c:formatCode>General</c:formatCode>
                <c:ptCount val="15"/>
                <c:pt idx="0">
                  <c:v>0</c:v>
                </c:pt>
                <c:pt idx="1">
                  <c:v>50</c:v>
                </c:pt>
                <c:pt idx="2">
                  <c:v>100</c:v>
                </c:pt>
                <c:pt idx="3">
                  <c:v>200</c:v>
                </c:pt>
                <c:pt idx="4">
                  <c:v>300</c:v>
                </c:pt>
                <c:pt idx="5">
                  <c:v>400</c:v>
                </c:pt>
                <c:pt idx="6">
                  <c:v>500</c:v>
                </c:pt>
                <c:pt idx="7">
                  <c:v>600</c:v>
                </c:pt>
                <c:pt idx="8">
                  <c:v>700</c:v>
                </c:pt>
                <c:pt idx="9">
                  <c:v>800</c:v>
                </c:pt>
                <c:pt idx="10">
                  <c:v>900</c:v>
                </c:pt>
                <c:pt idx="11">
                  <c:v>1000</c:v>
                </c:pt>
                <c:pt idx="12">
                  <c:v>2000</c:v>
                </c:pt>
                <c:pt idx="13">
                  <c:v>3000</c:v>
                </c:pt>
                <c:pt idx="14">
                  <c:v>4000</c:v>
                </c:pt>
              </c:numCache>
            </c:numRef>
          </c:xVal>
          <c:yVal>
            <c:numRef>
              <c:f>'QPS v20211207'!$L$28:$L$42</c:f>
              <c:numCache>
                <c:formatCode>0.00</c:formatCode>
                <c:ptCount val="15"/>
                <c:pt idx="0">
                  <c:v>0.12365830428779416</c:v>
                </c:pt>
                <c:pt idx="1">
                  <c:v>4.9781435466818316</c:v>
                </c:pt>
                <c:pt idx="2">
                  <c:v>9.6953160900056421</c:v>
                </c:pt>
                <c:pt idx="3">
                  <c:v>20.020544514766154</c:v>
                </c:pt>
                <c:pt idx="4">
                  <c:v>39.550961833922827</c:v>
                </c:pt>
                <c:pt idx="5">
                  <c:v>53.564610789729365</c:v>
                </c:pt>
                <c:pt idx="6">
                  <c:v>62.375022602620362</c:v>
                </c:pt>
                <c:pt idx="7">
                  <c:v>68.147821625744783</c:v>
                </c:pt>
                <c:pt idx="8">
                  <c:v>71.770251319521535</c:v>
                </c:pt>
                <c:pt idx="9">
                  <c:v>73.636997090695047</c:v>
                </c:pt>
                <c:pt idx="10">
                  <c:v>74.92374761982029</c:v>
                </c:pt>
                <c:pt idx="11">
                  <c:v>75.446632929370878</c:v>
                </c:pt>
                <c:pt idx="12">
                  <c:v>63.745523324891863</c:v>
                </c:pt>
                <c:pt idx="13">
                  <c:v>56.85851825808534</c:v>
                </c:pt>
                <c:pt idx="14">
                  <c:v>53.861249718635719</c:v>
                </c:pt>
              </c:numCache>
            </c:numRef>
          </c:yVal>
          <c:smooth val="0"/>
          <c:extLst>
            <c:ext xmlns:c16="http://schemas.microsoft.com/office/drawing/2014/chart" uri="{C3380CC4-5D6E-409C-BE32-E72D297353CC}">
              <c16:uniqueId val="{0000000F-92AE-4688-AC90-B731D661FE18}"/>
            </c:ext>
          </c:extLst>
        </c:ser>
        <c:ser>
          <c:idx val="9"/>
          <c:order val="2"/>
          <c:tx>
            <c:strRef>
              <c:f>'QPS v20211207'!$L$46</c:f>
              <c:strCache>
                <c:ptCount val="1"/>
                <c:pt idx="0">
                  <c:v>Thermally eff. building, required distance (m), BEL 1%</c:v>
                </c:pt>
              </c:strCache>
            </c:strRef>
          </c:tx>
          <c:spPr>
            <a:ln w="9525" cap="rnd">
              <a:solidFill>
                <a:schemeClr val="accent4">
                  <a:lumMod val="60000"/>
                </a:schemeClr>
              </a:solidFill>
              <a:round/>
            </a:ln>
            <a:effectLst/>
          </c:spPr>
          <c:marker>
            <c:symbol val="circle"/>
            <c:size val="5"/>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w="9525">
                <a:solidFill>
                  <a:schemeClr val="accent4">
                    <a:lumMod val="60000"/>
                  </a:schemeClr>
                </a:solidFill>
                <a:round/>
              </a:ln>
              <a:effectLst/>
            </c:spPr>
          </c:marker>
          <c:xVal>
            <c:numRef>
              <c:f>'QPS v20211207'!$A$47:$A$61</c:f>
              <c:numCache>
                <c:formatCode>General</c:formatCode>
                <c:ptCount val="15"/>
                <c:pt idx="0">
                  <c:v>0</c:v>
                </c:pt>
                <c:pt idx="1">
                  <c:v>50</c:v>
                </c:pt>
                <c:pt idx="2">
                  <c:v>100</c:v>
                </c:pt>
                <c:pt idx="3">
                  <c:v>200</c:v>
                </c:pt>
                <c:pt idx="4">
                  <c:v>300</c:v>
                </c:pt>
                <c:pt idx="5">
                  <c:v>400</c:v>
                </c:pt>
                <c:pt idx="6">
                  <c:v>500</c:v>
                </c:pt>
                <c:pt idx="7">
                  <c:v>600</c:v>
                </c:pt>
                <c:pt idx="8">
                  <c:v>700</c:v>
                </c:pt>
                <c:pt idx="9">
                  <c:v>800</c:v>
                </c:pt>
                <c:pt idx="10">
                  <c:v>900</c:v>
                </c:pt>
                <c:pt idx="11">
                  <c:v>1000</c:v>
                </c:pt>
                <c:pt idx="12">
                  <c:v>2000</c:v>
                </c:pt>
                <c:pt idx="13">
                  <c:v>3000</c:v>
                </c:pt>
                <c:pt idx="14">
                  <c:v>4000</c:v>
                </c:pt>
              </c:numCache>
            </c:numRef>
          </c:xVal>
          <c:yVal>
            <c:numRef>
              <c:f>'QPS v20211207'!$L$47:$L$61</c:f>
              <c:numCache>
                <c:formatCode>0.00</c:formatCode>
                <c:ptCount val="15"/>
                <c:pt idx="0">
                  <c:v>5.1549361069439859E-2</c:v>
                </c:pt>
                <c:pt idx="1">
                  <c:v>2.0752356311320854</c:v>
                </c:pt>
                <c:pt idx="2">
                  <c:v>4.0416804409906693</c:v>
                </c:pt>
                <c:pt idx="3">
                  <c:v>8.3459520486109771</c:v>
                </c:pt>
                <c:pt idx="4">
                  <c:v>16.487585075366159</c:v>
                </c:pt>
                <c:pt idx="5">
                  <c:v>22.329446275742939</c:v>
                </c:pt>
                <c:pt idx="6">
                  <c:v>26.002237216302564</c:v>
                </c:pt>
                <c:pt idx="7">
                  <c:v>28.408740385970582</c:v>
                </c:pt>
                <c:pt idx="8">
                  <c:v>29.918820419079914</c:v>
                </c:pt>
                <c:pt idx="9">
                  <c:v>30.697009577804902</c:v>
                </c:pt>
                <c:pt idx="10">
                  <c:v>31.233416477561455</c:v>
                </c:pt>
                <c:pt idx="11">
                  <c:v>31.451391354179489</c:v>
                </c:pt>
                <c:pt idx="12">
                  <c:v>26.573557007441579</c:v>
                </c:pt>
                <c:pt idx="13">
                  <c:v>23.702575451284858</c:v>
                </c:pt>
                <c:pt idx="14">
                  <c:v>22.453105963149419</c:v>
                </c:pt>
              </c:numCache>
            </c:numRef>
          </c:yVal>
          <c:smooth val="0"/>
          <c:extLst>
            <c:ext xmlns:c16="http://schemas.microsoft.com/office/drawing/2014/chart" uri="{C3380CC4-5D6E-409C-BE32-E72D297353CC}">
              <c16:uniqueId val="{00000010-92AE-4688-AC90-B731D661FE18}"/>
            </c:ext>
          </c:extLst>
        </c:ser>
        <c:ser>
          <c:idx val="10"/>
          <c:order val="3"/>
          <c:tx>
            <c:strRef>
              <c:f>'QPS v20211207'!$L$65</c:f>
              <c:strCache>
                <c:ptCount val="1"/>
                <c:pt idx="0">
                  <c:v>Traditional building, required distance (m), BEL 10%</c:v>
                </c:pt>
              </c:strCache>
            </c:strRef>
          </c:tx>
          <c:spPr>
            <a:ln w="9525" cap="rnd">
              <a:solidFill>
                <a:schemeClr val="accent5">
                  <a:lumMod val="60000"/>
                </a:schemeClr>
              </a:solidFill>
              <a:round/>
            </a:ln>
            <a:effectLst/>
          </c:spPr>
          <c:marker>
            <c:symbol val="circle"/>
            <c:size val="5"/>
            <c:spPr>
              <a:gradFill rotWithShape="1">
                <a:gsLst>
                  <a:gs pos="0">
                    <a:schemeClr val="accent5">
                      <a:lumMod val="60000"/>
                      <a:satMod val="103000"/>
                      <a:lumMod val="102000"/>
                      <a:tint val="94000"/>
                    </a:schemeClr>
                  </a:gs>
                  <a:gs pos="50000">
                    <a:schemeClr val="accent5">
                      <a:lumMod val="60000"/>
                      <a:satMod val="110000"/>
                      <a:lumMod val="100000"/>
                      <a:shade val="100000"/>
                    </a:schemeClr>
                  </a:gs>
                  <a:gs pos="100000">
                    <a:schemeClr val="accent5">
                      <a:lumMod val="60000"/>
                      <a:lumMod val="99000"/>
                      <a:satMod val="120000"/>
                      <a:shade val="78000"/>
                    </a:schemeClr>
                  </a:gs>
                </a:gsLst>
                <a:lin ang="5400000" scaled="0"/>
              </a:gradFill>
              <a:ln w="9525">
                <a:solidFill>
                  <a:schemeClr val="accent5">
                    <a:lumMod val="60000"/>
                  </a:schemeClr>
                </a:solidFill>
                <a:round/>
              </a:ln>
              <a:effectLst/>
            </c:spPr>
          </c:marker>
          <c:xVal>
            <c:numRef>
              <c:f>'QPS v20211207'!$A$66:$A$80</c:f>
              <c:numCache>
                <c:formatCode>General</c:formatCode>
                <c:ptCount val="15"/>
                <c:pt idx="0">
                  <c:v>0</c:v>
                </c:pt>
                <c:pt idx="1">
                  <c:v>50</c:v>
                </c:pt>
                <c:pt idx="2">
                  <c:v>100</c:v>
                </c:pt>
                <c:pt idx="3">
                  <c:v>200</c:v>
                </c:pt>
                <c:pt idx="4">
                  <c:v>300</c:v>
                </c:pt>
                <c:pt idx="5">
                  <c:v>400</c:v>
                </c:pt>
                <c:pt idx="6">
                  <c:v>500</c:v>
                </c:pt>
                <c:pt idx="7">
                  <c:v>600</c:v>
                </c:pt>
                <c:pt idx="8">
                  <c:v>700</c:v>
                </c:pt>
                <c:pt idx="9">
                  <c:v>800</c:v>
                </c:pt>
                <c:pt idx="10">
                  <c:v>900</c:v>
                </c:pt>
                <c:pt idx="11">
                  <c:v>1000</c:v>
                </c:pt>
                <c:pt idx="12">
                  <c:v>2000</c:v>
                </c:pt>
                <c:pt idx="13">
                  <c:v>3000</c:v>
                </c:pt>
                <c:pt idx="14">
                  <c:v>4000</c:v>
                </c:pt>
              </c:numCache>
            </c:numRef>
          </c:xVal>
          <c:yVal>
            <c:numRef>
              <c:f>'QPS v20211207'!$L$66:$L$80</c:f>
              <c:numCache>
                <c:formatCode>0.00</c:formatCode>
                <c:ptCount val="15"/>
                <c:pt idx="0">
                  <c:v>7.3658570597230091E-2</c:v>
                </c:pt>
                <c:pt idx="1">
                  <c:v>2.9652916558116109</c:v>
                </c:pt>
                <c:pt idx="2">
                  <c:v>5.7751327643640646</c:v>
                </c:pt>
                <c:pt idx="3">
                  <c:v>11.92548046028358</c:v>
                </c:pt>
                <c:pt idx="4">
                  <c:v>23.559010704628552</c:v>
                </c:pt>
                <c:pt idx="5">
                  <c:v>31.906410880307366</c:v>
                </c:pt>
                <c:pt idx="6">
                  <c:v>37.154439666147319</c:v>
                </c:pt>
                <c:pt idx="7">
                  <c:v>40.593077506423775</c:v>
                </c:pt>
                <c:pt idx="8">
                  <c:v>42.750821742601964</c:v>
                </c:pt>
                <c:pt idx="9">
                  <c:v>43.862771530082917</c:v>
                </c:pt>
                <c:pt idx="10">
                  <c:v>44.629240108448748</c:v>
                </c:pt>
                <c:pt idx="11">
                  <c:v>44.940703092755463</c:v>
                </c:pt>
                <c:pt idx="12">
                  <c:v>37.970795064083632</c:v>
                </c:pt>
                <c:pt idx="13">
                  <c:v>33.86846686349449</c:v>
                </c:pt>
                <c:pt idx="14">
                  <c:v>32.083107460553848</c:v>
                </c:pt>
              </c:numCache>
            </c:numRef>
          </c:yVal>
          <c:smooth val="0"/>
          <c:extLst>
            <c:ext xmlns:c16="http://schemas.microsoft.com/office/drawing/2014/chart" uri="{C3380CC4-5D6E-409C-BE32-E72D297353CC}">
              <c16:uniqueId val="{00000011-92AE-4688-AC90-B731D661FE18}"/>
            </c:ext>
          </c:extLst>
        </c:ser>
        <c:ser>
          <c:idx val="11"/>
          <c:order val="4"/>
          <c:tx>
            <c:strRef>
              <c:f>'QPS v20211207'!$L$84</c:f>
              <c:strCache>
                <c:ptCount val="1"/>
                <c:pt idx="0">
                  <c:v>Thermally eff. building, required distance (m), BEL 10%</c:v>
                </c:pt>
              </c:strCache>
            </c:strRef>
          </c:tx>
          <c:spPr>
            <a:ln w="9525" cap="rnd">
              <a:solidFill>
                <a:schemeClr val="accent6">
                  <a:lumMod val="60000"/>
                </a:schemeClr>
              </a:solidFill>
              <a:round/>
            </a:ln>
            <a:effectLst/>
          </c:spPr>
          <c:marker>
            <c:symbol val="circle"/>
            <c:size val="5"/>
            <c:spPr>
              <a:gradFill rotWithShape="1">
                <a:gsLst>
                  <a:gs pos="0">
                    <a:schemeClr val="accent6">
                      <a:lumMod val="60000"/>
                      <a:satMod val="103000"/>
                      <a:lumMod val="102000"/>
                      <a:tint val="94000"/>
                    </a:schemeClr>
                  </a:gs>
                  <a:gs pos="50000">
                    <a:schemeClr val="accent6">
                      <a:lumMod val="60000"/>
                      <a:satMod val="110000"/>
                      <a:lumMod val="100000"/>
                      <a:shade val="100000"/>
                    </a:schemeClr>
                  </a:gs>
                  <a:gs pos="100000">
                    <a:schemeClr val="accent6">
                      <a:lumMod val="60000"/>
                      <a:lumMod val="99000"/>
                      <a:satMod val="120000"/>
                      <a:shade val="78000"/>
                    </a:schemeClr>
                  </a:gs>
                </a:gsLst>
                <a:lin ang="5400000" scaled="0"/>
              </a:gradFill>
              <a:ln w="9525">
                <a:solidFill>
                  <a:schemeClr val="accent6">
                    <a:lumMod val="60000"/>
                  </a:schemeClr>
                </a:solidFill>
                <a:round/>
              </a:ln>
              <a:effectLst/>
            </c:spPr>
          </c:marker>
          <c:xVal>
            <c:numRef>
              <c:f>'QPS v20211207'!$A$85:$A$99</c:f>
              <c:numCache>
                <c:formatCode>General</c:formatCode>
                <c:ptCount val="15"/>
                <c:pt idx="0">
                  <c:v>0</c:v>
                </c:pt>
                <c:pt idx="1">
                  <c:v>50</c:v>
                </c:pt>
                <c:pt idx="2">
                  <c:v>100</c:v>
                </c:pt>
                <c:pt idx="3">
                  <c:v>200</c:v>
                </c:pt>
                <c:pt idx="4">
                  <c:v>300</c:v>
                </c:pt>
                <c:pt idx="5">
                  <c:v>400</c:v>
                </c:pt>
                <c:pt idx="6">
                  <c:v>500</c:v>
                </c:pt>
                <c:pt idx="7">
                  <c:v>600</c:v>
                </c:pt>
                <c:pt idx="8">
                  <c:v>700</c:v>
                </c:pt>
                <c:pt idx="9">
                  <c:v>800</c:v>
                </c:pt>
                <c:pt idx="10">
                  <c:v>900</c:v>
                </c:pt>
                <c:pt idx="11">
                  <c:v>1000</c:v>
                </c:pt>
                <c:pt idx="12">
                  <c:v>2000</c:v>
                </c:pt>
                <c:pt idx="13">
                  <c:v>3000</c:v>
                </c:pt>
                <c:pt idx="14">
                  <c:v>4000</c:v>
                </c:pt>
              </c:numCache>
            </c:numRef>
          </c:xVal>
          <c:yVal>
            <c:numRef>
              <c:f>'QPS v20211207'!$L$85:$L$99</c:f>
              <c:numCache>
                <c:formatCode>0.00</c:formatCode>
                <c:ptCount val="15"/>
                <c:pt idx="0">
                  <c:v>8.9582522387973481E-3</c:v>
                </c:pt>
                <c:pt idx="1">
                  <c:v>0.36063461996315699</c:v>
                </c:pt>
                <c:pt idx="2">
                  <c:v>0.70236356198937244</c:v>
                </c:pt>
                <c:pt idx="3">
                  <c:v>1.4503602386778696</c:v>
                </c:pt>
                <c:pt idx="4">
                  <c:v>2.8652139008047173</c:v>
                </c:pt>
                <c:pt idx="5">
                  <c:v>3.8804130243500712</c:v>
                </c:pt>
                <c:pt idx="6">
                  <c:v>4.5186709383828427</c:v>
                </c:pt>
                <c:pt idx="7">
                  <c:v>4.9368732586465498</c:v>
                </c:pt>
                <c:pt idx="8">
                  <c:v>5.1992950919480876</c:v>
                </c:pt>
                <c:pt idx="9">
                  <c:v>5.3345288684436838</c:v>
                </c:pt>
                <c:pt idx="10">
                  <c:v>5.4277457039380765</c:v>
                </c:pt>
                <c:pt idx="11">
                  <c:v>5.4656253960614034</c:v>
                </c:pt>
                <c:pt idx="12">
                  <c:v>4.6179549390350729</c:v>
                </c:pt>
                <c:pt idx="13">
                  <c:v>4.1190355262737341</c:v>
                </c:pt>
                <c:pt idx="14">
                  <c:v>3.9019026150758593</c:v>
                </c:pt>
              </c:numCache>
            </c:numRef>
          </c:yVal>
          <c:smooth val="0"/>
          <c:extLst>
            <c:ext xmlns:c16="http://schemas.microsoft.com/office/drawing/2014/chart" uri="{C3380CC4-5D6E-409C-BE32-E72D297353CC}">
              <c16:uniqueId val="{00000012-92AE-4688-AC90-B731D661FE18}"/>
            </c:ext>
          </c:extLst>
        </c:ser>
        <c:ser>
          <c:idx val="12"/>
          <c:order val="5"/>
          <c:tx>
            <c:strRef>
              <c:f>'QPS v20211207'!$L$104</c:f>
              <c:strCache>
                <c:ptCount val="1"/>
                <c:pt idx="0">
                  <c:v>Traditional building, required distance (m), BEL 50%</c:v>
                </c:pt>
              </c:strCache>
            </c:strRef>
          </c:tx>
          <c:spPr>
            <a:ln w="9525" cap="rnd">
              <a:solidFill>
                <a:schemeClr val="accent1">
                  <a:lumMod val="80000"/>
                  <a:lumOff val="20000"/>
                </a:schemeClr>
              </a:solidFill>
              <a:round/>
            </a:ln>
            <a:effectLst/>
          </c:spPr>
          <c:marker>
            <c:symbol val="circle"/>
            <c:size val="5"/>
            <c:spPr>
              <a:gradFill rotWithShape="1">
                <a:gsLst>
                  <a:gs pos="0">
                    <a:schemeClr val="accent1">
                      <a:lumMod val="80000"/>
                      <a:lumOff val="20000"/>
                      <a:satMod val="103000"/>
                      <a:lumMod val="102000"/>
                      <a:tint val="94000"/>
                    </a:schemeClr>
                  </a:gs>
                  <a:gs pos="50000">
                    <a:schemeClr val="accent1">
                      <a:lumMod val="80000"/>
                      <a:lumOff val="20000"/>
                      <a:satMod val="110000"/>
                      <a:lumMod val="100000"/>
                      <a:shade val="100000"/>
                    </a:schemeClr>
                  </a:gs>
                  <a:gs pos="100000">
                    <a:schemeClr val="accent1">
                      <a:lumMod val="80000"/>
                      <a:lumOff val="20000"/>
                      <a:lumMod val="99000"/>
                      <a:satMod val="120000"/>
                      <a:shade val="78000"/>
                    </a:schemeClr>
                  </a:gs>
                </a:gsLst>
                <a:lin ang="5400000" scaled="0"/>
              </a:gradFill>
              <a:ln w="9525">
                <a:solidFill>
                  <a:schemeClr val="accent1">
                    <a:lumMod val="80000"/>
                    <a:lumOff val="20000"/>
                  </a:schemeClr>
                </a:solidFill>
                <a:round/>
              </a:ln>
              <a:effectLst/>
            </c:spPr>
          </c:marker>
          <c:xVal>
            <c:numRef>
              <c:f>'QPS v20211207'!$A$105:$A$119</c:f>
              <c:numCache>
                <c:formatCode>General</c:formatCode>
                <c:ptCount val="15"/>
                <c:pt idx="0">
                  <c:v>0</c:v>
                </c:pt>
                <c:pt idx="1">
                  <c:v>50</c:v>
                </c:pt>
                <c:pt idx="2">
                  <c:v>100</c:v>
                </c:pt>
                <c:pt idx="3">
                  <c:v>200</c:v>
                </c:pt>
                <c:pt idx="4">
                  <c:v>300</c:v>
                </c:pt>
                <c:pt idx="5">
                  <c:v>400</c:v>
                </c:pt>
                <c:pt idx="6">
                  <c:v>500</c:v>
                </c:pt>
                <c:pt idx="7">
                  <c:v>600</c:v>
                </c:pt>
                <c:pt idx="8">
                  <c:v>700</c:v>
                </c:pt>
                <c:pt idx="9">
                  <c:v>800</c:v>
                </c:pt>
                <c:pt idx="10">
                  <c:v>900</c:v>
                </c:pt>
                <c:pt idx="11">
                  <c:v>1000</c:v>
                </c:pt>
                <c:pt idx="12">
                  <c:v>2000</c:v>
                </c:pt>
                <c:pt idx="13">
                  <c:v>3000</c:v>
                </c:pt>
                <c:pt idx="14">
                  <c:v>4000</c:v>
                </c:pt>
              </c:numCache>
            </c:numRef>
          </c:xVal>
          <c:yVal>
            <c:numRef>
              <c:f>'QPS v20211207'!$L$105:$L$119</c:f>
              <c:numCache>
                <c:formatCode>0.00</c:formatCode>
                <c:ptCount val="15"/>
                <c:pt idx="0">
                  <c:v>1.2948614062331424E-2</c:v>
                </c:pt>
                <c:pt idx="1">
                  <c:v>0.5212756224025904</c:v>
                </c:pt>
                <c:pt idx="2">
                  <c:v>1.0152242260222117</c:v>
                </c:pt>
                <c:pt idx="3">
                  <c:v>2.0964083708935495</c:v>
                </c:pt>
                <c:pt idx="4">
                  <c:v>4.1414941239172096</c:v>
                </c:pt>
                <c:pt idx="5">
                  <c:v>5.6089033123160794</c:v>
                </c:pt>
                <c:pt idx="6">
                  <c:v>6.5314666852523828</c:v>
                </c:pt>
                <c:pt idx="7">
                  <c:v>7.1359529511797719</c:v>
                </c:pt>
                <c:pt idx="8">
                  <c:v>7.5152679057458602</c:v>
                </c:pt>
                <c:pt idx="9">
                  <c:v>7.7107401846407724</c:v>
                </c:pt>
                <c:pt idx="10">
                  <c:v>7.845479505967436</c:v>
                </c:pt>
                <c:pt idx="11">
                  <c:v>7.9002323194661175</c:v>
                </c:pt>
                <c:pt idx="12">
                  <c:v>6.6749757283938811</c:v>
                </c:pt>
                <c:pt idx="13">
                  <c:v>5.9538177667914507</c:v>
                </c:pt>
                <c:pt idx="14">
                  <c:v>5.639965221408187</c:v>
                </c:pt>
              </c:numCache>
            </c:numRef>
          </c:yVal>
          <c:smooth val="0"/>
          <c:extLst>
            <c:ext xmlns:c16="http://schemas.microsoft.com/office/drawing/2014/chart" uri="{C3380CC4-5D6E-409C-BE32-E72D297353CC}">
              <c16:uniqueId val="{00000013-92AE-4688-AC90-B731D661FE18}"/>
            </c:ext>
          </c:extLst>
        </c:ser>
        <c:ser>
          <c:idx val="13"/>
          <c:order val="6"/>
          <c:tx>
            <c:strRef>
              <c:f>'QPS v20211207'!$L$123</c:f>
              <c:strCache>
                <c:ptCount val="1"/>
                <c:pt idx="0">
                  <c:v>Thermally eff. building, required distance (m), BEL 50%</c:v>
                </c:pt>
              </c:strCache>
            </c:strRef>
          </c:tx>
          <c:spPr>
            <a:ln w="9525" cap="rnd">
              <a:solidFill>
                <a:schemeClr val="accent2">
                  <a:lumMod val="80000"/>
                  <a:lumOff val="20000"/>
                </a:schemeClr>
              </a:solidFill>
              <a:round/>
            </a:ln>
            <a:effectLst/>
          </c:spPr>
          <c:marker>
            <c:symbol val="circle"/>
            <c:size val="5"/>
            <c:spPr>
              <a:gradFill rotWithShape="1">
                <a:gsLst>
                  <a:gs pos="0">
                    <a:schemeClr val="accent2">
                      <a:lumMod val="80000"/>
                      <a:lumOff val="20000"/>
                      <a:satMod val="103000"/>
                      <a:lumMod val="102000"/>
                      <a:tint val="94000"/>
                    </a:schemeClr>
                  </a:gs>
                  <a:gs pos="50000">
                    <a:schemeClr val="accent2">
                      <a:lumMod val="80000"/>
                      <a:lumOff val="20000"/>
                      <a:satMod val="110000"/>
                      <a:lumMod val="100000"/>
                      <a:shade val="100000"/>
                    </a:schemeClr>
                  </a:gs>
                  <a:gs pos="100000">
                    <a:schemeClr val="accent2">
                      <a:lumMod val="80000"/>
                      <a:lumOff val="20000"/>
                      <a:lumMod val="99000"/>
                      <a:satMod val="120000"/>
                      <a:shade val="78000"/>
                    </a:schemeClr>
                  </a:gs>
                </a:gsLst>
                <a:lin ang="5400000" scaled="0"/>
              </a:gradFill>
              <a:ln w="9525">
                <a:solidFill>
                  <a:schemeClr val="accent2">
                    <a:lumMod val="80000"/>
                    <a:lumOff val="20000"/>
                  </a:schemeClr>
                </a:solidFill>
                <a:round/>
              </a:ln>
              <a:effectLst/>
            </c:spPr>
          </c:marker>
          <c:xVal>
            <c:numRef>
              <c:f>'QPS v20211207'!$A$124:$A$138</c:f>
              <c:numCache>
                <c:formatCode>General</c:formatCode>
                <c:ptCount val="15"/>
                <c:pt idx="0">
                  <c:v>0</c:v>
                </c:pt>
                <c:pt idx="1">
                  <c:v>50</c:v>
                </c:pt>
                <c:pt idx="2">
                  <c:v>100</c:v>
                </c:pt>
                <c:pt idx="3">
                  <c:v>200</c:v>
                </c:pt>
                <c:pt idx="4">
                  <c:v>300</c:v>
                </c:pt>
                <c:pt idx="5">
                  <c:v>400</c:v>
                </c:pt>
                <c:pt idx="6">
                  <c:v>500</c:v>
                </c:pt>
                <c:pt idx="7">
                  <c:v>600</c:v>
                </c:pt>
                <c:pt idx="8">
                  <c:v>700</c:v>
                </c:pt>
                <c:pt idx="9">
                  <c:v>800</c:v>
                </c:pt>
                <c:pt idx="10">
                  <c:v>900</c:v>
                </c:pt>
                <c:pt idx="11">
                  <c:v>1000</c:v>
                </c:pt>
                <c:pt idx="12">
                  <c:v>2000</c:v>
                </c:pt>
                <c:pt idx="13">
                  <c:v>3000</c:v>
                </c:pt>
                <c:pt idx="14">
                  <c:v>4000</c:v>
                </c:pt>
              </c:numCache>
            </c:numRef>
          </c:xVal>
          <c:yVal>
            <c:numRef>
              <c:f>'QPS v20211207'!$L$124:$L$138</c:f>
              <c:numCache>
                <c:formatCode>0.00</c:formatCode>
                <c:ptCount val="15"/>
                <c:pt idx="0">
                  <c:v>4.4897616576981575E-4</c:v>
                </c:pt>
                <c:pt idx="1">
                  <c:v>1.8074546752955719E-2</c:v>
                </c:pt>
                <c:pt idx="2">
                  <c:v>3.5201565063405091E-2</c:v>
                </c:pt>
                <c:pt idx="3">
                  <c:v>7.2690203578595167E-2</c:v>
                </c:pt>
                <c:pt idx="4">
                  <c:v>0.14360086286947207</c:v>
                </c:pt>
                <c:pt idx="5">
                  <c:v>0.19448134690052485</c:v>
                </c:pt>
                <c:pt idx="6">
                  <c:v>0.22647001872800465</c:v>
                </c:pt>
                <c:pt idx="7">
                  <c:v>0.24742978512695205</c:v>
                </c:pt>
                <c:pt idx="8">
                  <c:v>0.26058203239453115</c:v>
                </c:pt>
                <c:pt idx="9">
                  <c:v>0.26735977662801147</c:v>
                </c:pt>
                <c:pt idx="10">
                  <c:v>0.27203168541890332</c:v>
                </c:pt>
                <c:pt idx="11">
                  <c:v>0.27393016722949809</c:v>
                </c:pt>
                <c:pt idx="12">
                  <c:v>0.23144600609103841</c:v>
                </c:pt>
                <c:pt idx="13">
                  <c:v>0.20644080206255899</c:v>
                </c:pt>
                <c:pt idx="14">
                  <c:v>0.19555837775328885</c:v>
                </c:pt>
              </c:numCache>
            </c:numRef>
          </c:yVal>
          <c:smooth val="0"/>
          <c:extLst>
            <c:ext xmlns:c16="http://schemas.microsoft.com/office/drawing/2014/chart" uri="{C3380CC4-5D6E-409C-BE32-E72D297353CC}">
              <c16:uniqueId val="{00000014-92AE-4688-AC90-B731D661FE18}"/>
            </c:ext>
          </c:extLst>
        </c:ser>
        <c:dLbls>
          <c:showLegendKey val="0"/>
          <c:showVal val="0"/>
          <c:showCatName val="0"/>
          <c:showSerName val="0"/>
          <c:showPercent val="0"/>
          <c:showBubbleSize val="0"/>
        </c:dLbls>
        <c:axId val="1375310847"/>
        <c:axId val="1375296287"/>
      </c:scatterChart>
      <c:valAx>
        <c:axId val="1375310847"/>
        <c:scaling>
          <c:orientation val="minMax"/>
          <c:max val="4000"/>
        </c:scaling>
        <c:delete val="0"/>
        <c:axPos val="b"/>
        <c:title>
          <c:tx>
            <c:rich>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AU"/>
                  <a:t>Assumed distance between SSc and PP-FS (m)</a:t>
                </a:r>
              </a:p>
            </c:rich>
          </c:tx>
          <c:overlay val="0"/>
          <c:spPr>
            <a:noFill/>
            <a:ln>
              <a:noFill/>
            </a:ln>
            <a:effectLst/>
          </c:spPr>
          <c:txPr>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DK"/>
            </a:p>
          </c:txPr>
        </c:title>
        <c:numFmt formatCode="General"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DK"/>
          </a:p>
        </c:txPr>
        <c:crossAx val="1375296287"/>
        <c:crosses val="autoZero"/>
        <c:crossBetween val="midCat"/>
        <c:majorUnit val="1000"/>
        <c:minorUnit val="500"/>
      </c:valAx>
      <c:valAx>
        <c:axId val="1375296287"/>
        <c:scaling>
          <c:orientation val="minMax"/>
          <c:max val="4000"/>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AU"/>
                  <a:t>Required minimum separation distance (m)</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DK"/>
            </a:p>
          </c:txPr>
        </c:title>
        <c:numFmt formatCode="0" sourceLinked="0"/>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DK"/>
          </a:p>
        </c:txPr>
        <c:crossAx val="1375310847"/>
        <c:crosses val="autoZero"/>
        <c:crossBetween val="midCat"/>
        <c:majorUnit val="1000"/>
        <c:minorUnit val="500"/>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DK"/>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DK"/>
    </a:p>
  </c:tx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GB"/>
              <a:t>MCL results for QPS SSc with PP-FS (zoom)</a:t>
            </a:r>
            <a:endParaRPr lang="en-AU"/>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DK"/>
        </a:p>
      </c:txPr>
    </c:title>
    <c:autoTitleDeleted val="0"/>
    <c:plotArea>
      <c:layout/>
      <c:scatterChart>
        <c:scatterStyle val="lineMarker"/>
        <c:varyColors val="0"/>
        <c:ser>
          <c:idx val="7"/>
          <c:order val="0"/>
          <c:tx>
            <c:strRef>
              <c:f>'QPS v20211207'!$M$27</c:f>
              <c:strCache>
                <c:ptCount val="1"/>
                <c:pt idx="0">
                  <c:v>Actual Distance</c:v>
                </c:pt>
              </c:strCache>
            </c:strRef>
          </c:tx>
          <c:spPr>
            <a:ln w="9525" cap="rnd">
              <a:solidFill>
                <a:schemeClr val="accent2">
                  <a:lumMod val="60000"/>
                </a:schemeClr>
              </a:solidFill>
              <a:round/>
            </a:ln>
            <a:effectLst/>
          </c:spPr>
          <c:marker>
            <c:symbol val="circle"/>
            <c:size val="5"/>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w="9525">
                <a:solidFill>
                  <a:schemeClr val="accent2">
                    <a:lumMod val="60000"/>
                  </a:schemeClr>
                </a:solidFill>
                <a:round/>
              </a:ln>
              <a:effectLst/>
            </c:spPr>
          </c:marker>
          <c:xVal>
            <c:numRef>
              <c:f>'QPS v20211207'!$A$28:$A$42</c:f>
              <c:numCache>
                <c:formatCode>General</c:formatCode>
                <c:ptCount val="15"/>
                <c:pt idx="0">
                  <c:v>0</c:v>
                </c:pt>
                <c:pt idx="1">
                  <c:v>50</c:v>
                </c:pt>
                <c:pt idx="2">
                  <c:v>100</c:v>
                </c:pt>
                <c:pt idx="3">
                  <c:v>200</c:v>
                </c:pt>
                <c:pt idx="4">
                  <c:v>300</c:v>
                </c:pt>
                <c:pt idx="5">
                  <c:v>400</c:v>
                </c:pt>
                <c:pt idx="6">
                  <c:v>500</c:v>
                </c:pt>
                <c:pt idx="7">
                  <c:v>600</c:v>
                </c:pt>
                <c:pt idx="8">
                  <c:v>700</c:v>
                </c:pt>
                <c:pt idx="9">
                  <c:v>800</c:v>
                </c:pt>
                <c:pt idx="10">
                  <c:v>900</c:v>
                </c:pt>
                <c:pt idx="11">
                  <c:v>1000</c:v>
                </c:pt>
                <c:pt idx="12">
                  <c:v>2000</c:v>
                </c:pt>
                <c:pt idx="13">
                  <c:v>3000</c:v>
                </c:pt>
                <c:pt idx="14">
                  <c:v>4000</c:v>
                </c:pt>
              </c:numCache>
            </c:numRef>
          </c:xVal>
          <c:yVal>
            <c:numRef>
              <c:f>'QPS v20211207'!$M$28:$M$42</c:f>
              <c:numCache>
                <c:formatCode>General</c:formatCode>
                <c:ptCount val="15"/>
                <c:pt idx="0">
                  <c:v>0</c:v>
                </c:pt>
                <c:pt idx="1">
                  <c:v>50</c:v>
                </c:pt>
                <c:pt idx="2">
                  <c:v>100</c:v>
                </c:pt>
                <c:pt idx="3">
                  <c:v>200</c:v>
                </c:pt>
                <c:pt idx="4">
                  <c:v>300</c:v>
                </c:pt>
                <c:pt idx="5">
                  <c:v>400</c:v>
                </c:pt>
                <c:pt idx="6">
                  <c:v>500</c:v>
                </c:pt>
                <c:pt idx="7">
                  <c:v>600</c:v>
                </c:pt>
                <c:pt idx="8">
                  <c:v>700</c:v>
                </c:pt>
                <c:pt idx="9">
                  <c:v>800</c:v>
                </c:pt>
                <c:pt idx="10">
                  <c:v>900</c:v>
                </c:pt>
                <c:pt idx="11">
                  <c:v>1000</c:v>
                </c:pt>
                <c:pt idx="12">
                  <c:v>2000</c:v>
                </c:pt>
                <c:pt idx="13">
                  <c:v>3000</c:v>
                </c:pt>
                <c:pt idx="14">
                  <c:v>4000</c:v>
                </c:pt>
              </c:numCache>
            </c:numRef>
          </c:yVal>
          <c:smooth val="0"/>
          <c:extLst>
            <c:ext xmlns:c16="http://schemas.microsoft.com/office/drawing/2014/chart" uri="{C3380CC4-5D6E-409C-BE32-E72D297353CC}">
              <c16:uniqueId val="{00000000-8F53-43A6-AB8A-553F14F2BB2D}"/>
            </c:ext>
          </c:extLst>
        </c:ser>
        <c:ser>
          <c:idx val="8"/>
          <c:order val="1"/>
          <c:tx>
            <c:strRef>
              <c:f>'QPS v20211207'!$L$27</c:f>
              <c:strCache>
                <c:ptCount val="1"/>
                <c:pt idx="0">
                  <c:v>Traditional building, required distance (m), BEL 1%</c:v>
                </c:pt>
              </c:strCache>
            </c:strRef>
          </c:tx>
          <c:spPr>
            <a:ln w="9525" cap="rnd">
              <a:solidFill>
                <a:schemeClr val="accent3">
                  <a:lumMod val="60000"/>
                </a:schemeClr>
              </a:solidFill>
              <a:round/>
            </a:ln>
            <a:effectLst/>
          </c:spPr>
          <c:marker>
            <c:symbol val="circle"/>
            <c:size val="5"/>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w="9525">
                <a:solidFill>
                  <a:schemeClr val="accent3">
                    <a:lumMod val="60000"/>
                  </a:schemeClr>
                </a:solidFill>
                <a:round/>
              </a:ln>
              <a:effectLst/>
            </c:spPr>
          </c:marker>
          <c:xVal>
            <c:numRef>
              <c:f>'QPS v20211207'!$A$28:$A$42</c:f>
              <c:numCache>
                <c:formatCode>General</c:formatCode>
                <c:ptCount val="15"/>
                <c:pt idx="0">
                  <c:v>0</c:v>
                </c:pt>
                <c:pt idx="1">
                  <c:v>50</c:v>
                </c:pt>
                <c:pt idx="2">
                  <c:v>100</c:v>
                </c:pt>
                <c:pt idx="3">
                  <c:v>200</c:v>
                </c:pt>
                <c:pt idx="4">
                  <c:v>300</c:v>
                </c:pt>
                <c:pt idx="5">
                  <c:v>400</c:v>
                </c:pt>
                <c:pt idx="6">
                  <c:v>500</c:v>
                </c:pt>
                <c:pt idx="7">
                  <c:v>600</c:v>
                </c:pt>
                <c:pt idx="8">
                  <c:v>700</c:v>
                </c:pt>
                <c:pt idx="9">
                  <c:v>800</c:v>
                </c:pt>
                <c:pt idx="10">
                  <c:v>900</c:v>
                </c:pt>
                <c:pt idx="11">
                  <c:v>1000</c:v>
                </c:pt>
                <c:pt idx="12">
                  <c:v>2000</c:v>
                </c:pt>
                <c:pt idx="13">
                  <c:v>3000</c:v>
                </c:pt>
                <c:pt idx="14">
                  <c:v>4000</c:v>
                </c:pt>
              </c:numCache>
            </c:numRef>
          </c:xVal>
          <c:yVal>
            <c:numRef>
              <c:f>'QPS v20211207'!$L$28:$L$42</c:f>
              <c:numCache>
                <c:formatCode>0.00</c:formatCode>
                <c:ptCount val="15"/>
                <c:pt idx="0">
                  <c:v>0.12365830428779416</c:v>
                </c:pt>
                <c:pt idx="1">
                  <c:v>4.9781435466818316</c:v>
                </c:pt>
                <c:pt idx="2">
                  <c:v>9.6953160900056421</c:v>
                </c:pt>
                <c:pt idx="3">
                  <c:v>20.020544514766154</c:v>
                </c:pt>
                <c:pt idx="4">
                  <c:v>39.550961833922827</c:v>
                </c:pt>
                <c:pt idx="5">
                  <c:v>53.564610789729365</c:v>
                </c:pt>
                <c:pt idx="6">
                  <c:v>62.375022602620362</c:v>
                </c:pt>
                <c:pt idx="7">
                  <c:v>68.147821625744783</c:v>
                </c:pt>
                <c:pt idx="8">
                  <c:v>71.770251319521535</c:v>
                </c:pt>
                <c:pt idx="9">
                  <c:v>73.636997090695047</c:v>
                </c:pt>
                <c:pt idx="10">
                  <c:v>74.92374761982029</c:v>
                </c:pt>
                <c:pt idx="11">
                  <c:v>75.446632929370878</c:v>
                </c:pt>
                <c:pt idx="12">
                  <c:v>63.745523324891863</c:v>
                </c:pt>
                <c:pt idx="13">
                  <c:v>56.85851825808534</c:v>
                </c:pt>
                <c:pt idx="14">
                  <c:v>53.861249718635719</c:v>
                </c:pt>
              </c:numCache>
            </c:numRef>
          </c:yVal>
          <c:smooth val="0"/>
          <c:extLst>
            <c:ext xmlns:c16="http://schemas.microsoft.com/office/drawing/2014/chart" uri="{C3380CC4-5D6E-409C-BE32-E72D297353CC}">
              <c16:uniqueId val="{00000001-8F53-43A6-AB8A-553F14F2BB2D}"/>
            </c:ext>
          </c:extLst>
        </c:ser>
        <c:ser>
          <c:idx val="9"/>
          <c:order val="2"/>
          <c:tx>
            <c:strRef>
              <c:f>'QPS v20211207'!$L$46</c:f>
              <c:strCache>
                <c:ptCount val="1"/>
                <c:pt idx="0">
                  <c:v>Thermally eff. building, required distance (m), BEL 1%</c:v>
                </c:pt>
              </c:strCache>
            </c:strRef>
          </c:tx>
          <c:spPr>
            <a:ln w="9525" cap="rnd">
              <a:solidFill>
                <a:schemeClr val="accent4">
                  <a:lumMod val="60000"/>
                </a:schemeClr>
              </a:solidFill>
              <a:round/>
            </a:ln>
            <a:effectLst/>
          </c:spPr>
          <c:marker>
            <c:symbol val="circle"/>
            <c:size val="5"/>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w="9525">
                <a:solidFill>
                  <a:schemeClr val="accent4">
                    <a:lumMod val="60000"/>
                  </a:schemeClr>
                </a:solidFill>
                <a:round/>
              </a:ln>
              <a:effectLst/>
            </c:spPr>
          </c:marker>
          <c:xVal>
            <c:numRef>
              <c:f>'QPS v20211207'!$A$47:$A$61</c:f>
              <c:numCache>
                <c:formatCode>General</c:formatCode>
                <c:ptCount val="15"/>
                <c:pt idx="0">
                  <c:v>0</c:v>
                </c:pt>
                <c:pt idx="1">
                  <c:v>50</c:v>
                </c:pt>
                <c:pt idx="2">
                  <c:v>100</c:v>
                </c:pt>
                <c:pt idx="3">
                  <c:v>200</c:v>
                </c:pt>
                <c:pt idx="4">
                  <c:v>300</c:v>
                </c:pt>
                <c:pt idx="5">
                  <c:v>400</c:v>
                </c:pt>
                <c:pt idx="6">
                  <c:v>500</c:v>
                </c:pt>
                <c:pt idx="7">
                  <c:v>600</c:v>
                </c:pt>
                <c:pt idx="8">
                  <c:v>700</c:v>
                </c:pt>
                <c:pt idx="9">
                  <c:v>800</c:v>
                </c:pt>
                <c:pt idx="10">
                  <c:v>900</c:v>
                </c:pt>
                <c:pt idx="11">
                  <c:v>1000</c:v>
                </c:pt>
                <c:pt idx="12">
                  <c:v>2000</c:v>
                </c:pt>
                <c:pt idx="13">
                  <c:v>3000</c:v>
                </c:pt>
                <c:pt idx="14">
                  <c:v>4000</c:v>
                </c:pt>
              </c:numCache>
            </c:numRef>
          </c:xVal>
          <c:yVal>
            <c:numRef>
              <c:f>'QPS v20211207'!$L$47:$L$61</c:f>
              <c:numCache>
                <c:formatCode>0.00</c:formatCode>
                <c:ptCount val="15"/>
                <c:pt idx="0">
                  <c:v>5.1549361069439859E-2</c:v>
                </c:pt>
                <c:pt idx="1">
                  <c:v>2.0752356311320854</c:v>
                </c:pt>
                <c:pt idx="2">
                  <c:v>4.0416804409906693</c:v>
                </c:pt>
                <c:pt idx="3">
                  <c:v>8.3459520486109771</c:v>
                </c:pt>
                <c:pt idx="4">
                  <c:v>16.487585075366159</c:v>
                </c:pt>
                <c:pt idx="5">
                  <c:v>22.329446275742939</c:v>
                </c:pt>
                <c:pt idx="6">
                  <c:v>26.002237216302564</c:v>
                </c:pt>
                <c:pt idx="7">
                  <c:v>28.408740385970582</c:v>
                </c:pt>
                <c:pt idx="8">
                  <c:v>29.918820419079914</c:v>
                </c:pt>
                <c:pt idx="9">
                  <c:v>30.697009577804902</c:v>
                </c:pt>
                <c:pt idx="10">
                  <c:v>31.233416477561455</c:v>
                </c:pt>
                <c:pt idx="11">
                  <c:v>31.451391354179489</c:v>
                </c:pt>
                <c:pt idx="12">
                  <c:v>26.573557007441579</c:v>
                </c:pt>
                <c:pt idx="13">
                  <c:v>23.702575451284858</c:v>
                </c:pt>
                <c:pt idx="14">
                  <c:v>22.453105963149419</c:v>
                </c:pt>
              </c:numCache>
            </c:numRef>
          </c:yVal>
          <c:smooth val="0"/>
          <c:extLst>
            <c:ext xmlns:c16="http://schemas.microsoft.com/office/drawing/2014/chart" uri="{C3380CC4-5D6E-409C-BE32-E72D297353CC}">
              <c16:uniqueId val="{00000002-8F53-43A6-AB8A-553F14F2BB2D}"/>
            </c:ext>
          </c:extLst>
        </c:ser>
        <c:ser>
          <c:idx val="10"/>
          <c:order val="3"/>
          <c:tx>
            <c:strRef>
              <c:f>'QPS v20211207'!$L$65</c:f>
              <c:strCache>
                <c:ptCount val="1"/>
                <c:pt idx="0">
                  <c:v>Traditional building, required distance (m), BEL 10%</c:v>
                </c:pt>
              </c:strCache>
            </c:strRef>
          </c:tx>
          <c:spPr>
            <a:ln w="9525" cap="rnd">
              <a:solidFill>
                <a:schemeClr val="accent5">
                  <a:lumMod val="60000"/>
                </a:schemeClr>
              </a:solidFill>
              <a:round/>
            </a:ln>
            <a:effectLst/>
          </c:spPr>
          <c:marker>
            <c:symbol val="circle"/>
            <c:size val="5"/>
            <c:spPr>
              <a:gradFill rotWithShape="1">
                <a:gsLst>
                  <a:gs pos="0">
                    <a:schemeClr val="accent5">
                      <a:lumMod val="60000"/>
                      <a:satMod val="103000"/>
                      <a:lumMod val="102000"/>
                      <a:tint val="94000"/>
                    </a:schemeClr>
                  </a:gs>
                  <a:gs pos="50000">
                    <a:schemeClr val="accent5">
                      <a:lumMod val="60000"/>
                      <a:satMod val="110000"/>
                      <a:lumMod val="100000"/>
                      <a:shade val="100000"/>
                    </a:schemeClr>
                  </a:gs>
                  <a:gs pos="100000">
                    <a:schemeClr val="accent5">
                      <a:lumMod val="60000"/>
                      <a:lumMod val="99000"/>
                      <a:satMod val="120000"/>
                      <a:shade val="78000"/>
                    </a:schemeClr>
                  </a:gs>
                </a:gsLst>
                <a:lin ang="5400000" scaled="0"/>
              </a:gradFill>
              <a:ln w="9525">
                <a:solidFill>
                  <a:schemeClr val="accent5">
                    <a:lumMod val="60000"/>
                  </a:schemeClr>
                </a:solidFill>
                <a:round/>
              </a:ln>
              <a:effectLst/>
            </c:spPr>
          </c:marker>
          <c:xVal>
            <c:numRef>
              <c:f>'QPS v20211207'!$A$66:$A$80</c:f>
              <c:numCache>
                <c:formatCode>General</c:formatCode>
                <c:ptCount val="15"/>
                <c:pt idx="0">
                  <c:v>0</c:v>
                </c:pt>
                <c:pt idx="1">
                  <c:v>50</c:v>
                </c:pt>
                <c:pt idx="2">
                  <c:v>100</c:v>
                </c:pt>
                <c:pt idx="3">
                  <c:v>200</c:v>
                </c:pt>
                <c:pt idx="4">
                  <c:v>300</c:v>
                </c:pt>
                <c:pt idx="5">
                  <c:v>400</c:v>
                </c:pt>
                <c:pt idx="6">
                  <c:v>500</c:v>
                </c:pt>
                <c:pt idx="7">
                  <c:v>600</c:v>
                </c:pt>
                <c:pt idx="8">
                  <c:v>700</c:v>
                </c:pt>
                <c:pt idx="9">
                  <c:v>800</c:v>
                </c:pt>
                <c:pt idx="10">
                  <c:v>900</c:v>
                </c:pt>
                <c:pt idx="11">
                  <c:v>1000</c:v>
                </c:pt>
                <c:pt idx="12">
                  <c:v>2000</c:v>
                </c:pt>
                <c:pt idx="13">
                  <c:v>3000</c:v>
                </c:pt>
                <c:pt idx="14">
                  <c:v>4000</c:v>
                </c:pt>
              </c:numCache>
            </c:numRef>
          </c:xVal>
          <c:yVal>
            <c:numRef>
              <c:f>'QPS v20211207'!$L$66:$L$80</c:f>
              <c:numCache>
                <c:formatCode>0.00</c:formatCode>
                <c:ptCount val="15"/>
                <c:pt idx="0">
                  <c:v>7.3658570597230091E-2</c:v>
                </c:pt>
                <c:pt idx="1">
                  <c:v>2.9652916558116109</c:v>
                </c:pt>
                <c:pt idx="2">
                  <c:v>5.7751327643640646</c:v>
                </c:pt>
                <c:pt idx="3">
                  <c:v>11.92548046028358</c:v>
                </c:pt>
                <c:pt idx="4">
                  <c:v>23.559010704628552</c:v>
                </c:pt>
                <c:pt idx="5">
                  <c:v>31.906410880307366</c:v>
                </c:pt>
                <c:pt idx="6">
                  <c:v>37.154439666147319</c:v>
                </c:pt>
                <c:pt idx="7">
                  <c:v>40.593077506423775</c:v>
                </c:pt>
                <c:pt idx="8">
                  <c:v>42.750821742601964</c:v>
                </c:pt>
                <c:pt idx="9">
                  <c:v>43.862771530082917</c:v>
                </c:pt>
                <c:pt idx="10">
                  <c:v>44.629240108448748</c:v>
                </c:pt>
                <c:pt idx="11">
                  <c:v>44.940703092755463</c:v>
                </c:pt>
                <c:pt idx="12">
                  <c:v>37.970795064083632</c:v>
                </c:pt>
                <c:pt idx="13">
                  <c:v>33.86846686349449</c:v>
                </c:pt>
                <c:pt idx="14">
                  <c:v>32.083107460553848</c:v>
                </c:pt>
              </c:numCache>
            </c:numRef>
          </c:yVal>
          <c:smooth val="0"/>
          <c:extLst>
            <c:ext xmlns:c16="http://schemas.microsoft.com/office/drawing/2014/chart" uri="{C3380CC4-5D6E-409C-BE32-E72D297353CC}">
              <c16:uniqueId val="{00000003-8F53-43A6-AB8A-553F14F2BB2D}"/>
            </c:ext>
          </c:extLst>
        </c:ser>
        <c:ser>
          <c:idx val="11"/>
          <c:order val="4"/>
          <c:tx>
            <c:strRef>
              <c:f>'QPS v20211207'!$L$84</c:f>
              <c:strCache>
                <c:ptCount val="1"/>
                <c:pt idx="0">
                  <c:v>Thermally eff. building, required distance (m), BEL 10%</c:v>
                </c:pt>
              </c:strCache>
            </c:strRef>
          </c:tx>
          <c:spPr>
            <a:ln w="9525" cap="rnd">
              <a:solidFill>
                <a:schemeClr val="accent6">
                  <a:lumMod val="60000"/>
                </a:schemeClr>
              </a:solidFill>
              <a:round/>
            </a:ln>
            <a:effectLst/>
          </c:spPr>
          <c:marker>
            <c:symbol val="circle"/>
            <c:size val="5"/>
            <c:spPr>
              <a:gradFill rotWithShape="1">
                <a:gsLst>
                  <a:gs pos="0">
                    <a:schemeClr val="accent6">
                      <a:lumMod val="60000"/>
                      <a:satMod val="103000"/>
                      <a:lumMod val="102000"/>
                      <a:tint val="94000"/>
                    </a:schemeClr>
                  </a:gs>
                  <a:gs pos="50000">
                    <a:schemeClr val="accent6">
                      <a:lumMod val="60000"/>
                      <a:satMod val="110000"/>
                      <a:lumMod val="100000"/>
                      <a:shade val="100000"/>
                    </a:schemeClr>
                  </a:gs>
                  <a:gs pos="100000">
                    <a:schemeClr val="accent6">
                      <a:lumMod val="60000"/>
                      <a:lumMod val="99000"/>
                      <a:satMod val="120000"/>
                      <a:shade val="78000"/>
                    </a:schemeClr>
                  </a:gs>
                </a:gsLst>
                <a:lin ang="5400000" scaled="0"/>
              </a:gradFill>
              <a:ln w="9525">
                <a:solidFill>
                  <a:schemeClr val="accent6">
                    <a:lumMod val="60000"/>
                  </a:schemeClr>
                </a:solidFill>
                <a:round/>
              </a:ln>
              <a:effectLst/>
            </c:spPr>
          </c:marker>
          <c:xVal>
            <c:numRef>
              <c:f>'QPS v20211207'!$A$85:$A$99</c:f>
              <c:numCache>
                <c:formatCode>General</c:formatCode>
                <c:ptCount val="15"/>
                <c:pt idx="0">
                  <c:v>0</c:v>
                </c:pt>
                <c:pt idx="1">
                  <c:v>50</c:v>
                </c:pt>
                <c:pt idx="2">
                  <c:v>100</c:v>
                </c:pt>
                <c:pt idx="3">
                  <c:v>200</c:v>
                </c:pt>
                <c:pt idx="4">
                  <c:v>300</c:v>
                </c:pt>
                <c:pt idx="5">
                  <c:v>400</c:v>
                </c:pt>
                <c:pt idx="6">
                  <c:v>500</c:v>
                </c:pt>
                <c:pt idx="7">
                  <c:v>600</c:v>
                </c:pt>
                <c:pt idx="8">
                  <c:v>700</c:v>
                </c:pt>
                <c:pt idx="9">
                  <c:v>800</c:v>
                </c:pt>
                <c:pt idx="10">
                  <c:v>900</c:v>
                </c:pt>
                <c:pt idx="11">
                  <c:v>1000</c:v>
                </c:pt>
                <c:pt idx="12">
                  <c:v>2000</c:v>
                </c:pt>
                <c:pt idx="13">
                  <c:v>3000</c:v>
                </c:pt>
                <c:pt idx="14">
                  <c:v>4000</c:v>
                </c:pt>
              </c:numCache>
            </c:numRef>
          </c:xVal>
          <c:yVal>
            <c:numRef>
              <c:f>'QPS v20211207'!$L$85:$L$99</c:f>
              <c:numCache>
                <c:formatCode>0.00</c:formatCode>
                <c:ptCount val="15"/>
                <c:pt idx="0">
                  <c:v>8.9582522387973481E-3</c:v>
                </c:pt>
                <c:pt idx="1">
                  <c:v>0.36063461996315699</c:v>
                </c:pt>
                <c:pt idx="2">
                  <c:v>0.70236356198937244</c:v>
                </c:pt>
                <c:pt idx="3">
                  <c:v>1.4503602386778696</c:v>
                </c:pt>
                <c:pt idx="4">
                  <c:v>2.8652139008047173</c:v>
                </c:pt>
                <c:pt idx="5">
                  <c:v>3.8804130243500712</c:v>
                </c:pt>
                <c:pt idx="6">
                  <c:v>4.5186709383828427</c:v>
                </c:pt>
                <c:pt idx="7">
                  <c:v>4.9368732586465498</c:v>
                </c:pt>
                <c:pt idx="8">
                  <c:v>5.1992950919480876</c:v>
                </c:pt>
                <c:pt idx="9">
                  <c:v>5.3345288684436838</c:v>
                </c:pt>
                <c:pt idx="10">
                  <c:v>5.4277457039380765</c:v>
                </c:pt>
                <c:pt idx="11">
                  <c:v>5.4656253960614034</c:v>
                </c:pt>
                <c:pt idx="12">
                  <c:v>4.6179549390350729</c:v>
                </c:pt>
                <c:pt idx="13">
                  <c:v>4.1190355262737341</c:v>
                </c:pt>
                <c:pt idx="14">
                  <c:v>3.9019026150758593</c:v>
                </c:pt>
              </c:numCache>
            </c:numRef>
          </c:yVal>
          <c:smooth val="0"/>
          <c:extLst>
            <c:ext xmlns:c16="http://schemas.microsoft.com/office/drawing/2014/chart" uri="{C3380CC4-5D6E-409C-BE32-E72D297353CC}">
              <c16:uniqueId val="{00000004-8F53-43A6-AB8A-553F14F2BB2D}"/>
            </c:ext>
          </c:extLst>
        </c:ser>
        <c:ser>
          <c:idx val="12"/>
          <c:order val="5"/>
          <c:tx>
            <c:strRef>
              <c:f>'QPS v20211207'!$L$104</c:f>
              <c:strCache>
                <c:ptCount val="1"/>
                <c:pt idx="0">
                  <c:v>Traditional building, required distance (m), BEL 50%</c:v>
                </c:pt>
              </c:strCache>
            </c:strRef>
          </c:tx>
          <c:spPr>
            <a:ln w="9525" cap="rnd">
              <a:solidFill>
                <a:schemeClr val="accent1">
                  <a:lumMod val="80000"/>
                  <a:lumOff val="20000"/>
                </a:schemeClr>
              </a:solidFill>
              <a:round/>
            </a:ln>
            <a:effectLst/>
          </c:spPr>
          <c:marker>
            <c:symbol val="circle"/>
            <c:size val="5"/>
            <c:spPr>
              <a:gradFill rotWithShape="1">
                <a:gsLst>
                  <a:gs pos="0">
                    <a:schemeClr val="accent1">
                      <a:lumMod val="80000"/>
                      <a:lumOff val="20000"/>
                      <a:satMod val="103000"/>
                      <a:lumMod val="102000"/>
                      <a:tint val="94000"/>
                    </a:schemeClr>
                  </a:gs>
                  <a:gs pos="50000">
                    <a:schemeClr val="accent1">
                      <a:lumMod val="80000"/>
                      <a:lumOff val="20000"/>
                      <a:satMod val="110000"/>
                      <a:lumMod val="100000"/>
                      <a:shade val="100000"/>
                    </a:schemeClr>
                  </a:gs>
                  <a:gs pos="100000">
                    <a:schemeClr val="accent1">
                      <a:lumMod val="80000"/>
                      <a:lumOff val="20000"/>
                      <a:lumMod val="99000"/>
                      <a:satMod val="120000"/>
                      <a:shade val="78000"/>
                    </a:schemeClr>
                  </a:gs>
                </a:gsLst>
                <a:lin ang="5400000" scaled="0"/>
              </a:gradFill>
              <a:ln w="9525">
                <a:solidFill>
                  <a:schemeClr val="accent1">
                    <a:lumMod val="80000"/>
                    <a:lumOff val="20000"/>
                  </a:schemeClr>
                </a:solidFill>
                <a:round/>
              </a:ln>
              <a:effectLst/>
            </c:spPr>
          </c:marker>
          <c:xVal>
            <c:numRef>
              <c:f>'QPS v20211207'!$A$105:$A$119</c:f>
              <c:numCache>
                <c:formatCode>General</c:formatCode>
                <c:ptCount val="15"/>
                <c:pt idx="0">
                  <c:v>0</c:v>
                </c:pt>
                <c:pt idx="1">
                  <c:v>50</c:v>
                </c:pt>
                <c:pt idx="2">
                  <c:v>100</c:v>
                </c:pt>
                <c:pt idx="3">
                  <c:v>200</c:v>
                </c:pt>
                <c:pt idx="4">
                  <c:v>300</c:v>
                </c:pt>
                <c:pt idx="5">
                  <c:v>400</c:v>
                </c:pt>
                <c:pt idx="6">
                  <c:v>500</c:v>
                </c:pt>
                <c:pt idx="7">
                  <c:v>600</c:v>
                </c:pt>
                <c:pt idx="8">
                  <c:v>700</c:v>
                </c:pt>
                <c:pt idx="9">
                  <c:v>800</c:v>
                </c:pt>
                <c:pt idx="10">
                  <c:v>900</c:v>
                </c:pt>
                <c:pt idx="11">
                  <c:v>1000</c:v>
                </c:pt>
                <c:pt idx="12">
                  <c:v>2000</c:v>
                </c:pt>
                <c:pt idx="13">
                  <c:v>3000</c:v>
                </c:pt>
                <c:pt idx="14">
                  <c:v>4000</c:v>
                </c:pt>
              </c:numCache>
            </c:numRef>
          </c:xVal>
          <c:yVal>
            <c:numRef>
              <c:f>'QPS v20211207'!$L$105:$L$119</c:f>
              <c:numCache>
                <c:formatCode>0.00</c:formatCode>
                <c:ptCount val="15"/>
                <c:pt idx="0">
                  <c:v>1.2948614062331424E-2</c:v>
                </c:pt>
                <c:pt idx="1">
                  <c:v>0.5212756224025904</c:v>
                </c:pt>
                <c:pt idx="2">
                  <c:v>1.0152242260222117</c:v>
                </c:pt>
                <c:pt idx="3">
                  <c:v>2.0964083708935495</c:v>
                </c:pt>
                <c:pt idx="4">
                  <c:v>4.1414941239172096</c:v>
                </c:pt>
                <c:pt idx="5">
                  <c:v>5.6089033123160794</c:v>
                </c:pt>
                <c:pt idx="6">
                  <c:v>6.5314666852523828</c:v>
                </c:pt>
                <c:pt idx="7">
                  <c:v>7.1359529511797719</c:v>
                </c:pt>
                <c:pt idx="8">
                  <c:v>7.5152679057458602</c:v>
                </c:pt>
                <c:pt idx="9">
                  <c:v>7.7107401846407724</c:v>
                </c:pt>
                <c:pt idx="10">
                  <c:v>7.845479505967436</c:v>
                </c:pt>
                <c:pt idx="11">
                  <c:v>7.9002323194661175</c:v>
                </c:pt>
                <c:pt idx="12">
                  <c:v>6.6749757283938811</c:v>
                </c:pt>
                <c:pt idx="13">
                  <c:v>5.9538177667914507</c:v>
                </c:pt>
                <c:pt idx="14">
                  <c:v>5.639965221408187</c:v>
                </c:pt>
              </c:numCache>
            </c:numRef>
          </c:yVal>
          <c:smooth val="0"/>
          <c:extLst>
            <c:ext xmlns:c16="http://schemas.microsoft.com/office/drawing/2014/chart" uri="{C3380CC4-5D6E-409C-BE32-E72D297353CC}">
              <c16:uniqueId val="{00000005-8F53-43A6-AB8A-553F14F2BB2D}"/>
            </c:ext>
          </c:extLst>
        </c:ser>
        <c:ser>
          <c:idx val="13"/>
          <c:order val="6"/>
          <c:tx>
            <c:strRef>
              <c:f>'QPS v20211207'!$L$123</c:f>
              <c:strCache>
                <c:ptCount val="1"/>
                <c:pt idx="0">
                  <c:v>Thermally eff. building, required distance (m), BEL 50%</c:v>
                </c:pt>
              </c:strCache>
            </c:strRef>
          </c:tx>
          <c:spPr>
            <a:ln w="9525" cap="rnd">
              <a:solidFill>
                <a:schemeClr val="accent2">
                  <a:lumMod val="80000"/>
                  <a:lumOff val="20000"/>
                </a:schemeClr>
              </a:solidFill>
              <a:round/>
            </a:ln>
            <a:effectLst/>
          </c:spPr>
          <c:marker>
            <c:symbol val="circle"/>
            <c:size val="5"/>
            <c:spPr>
              <a:gradFill rotWithShape="1">
                <a:gsLst>
                  <a:gs pos="0">
                    <a:schemeClr val="accent2">
                      <a:lumMod val="80000"/>
                      <a:lumOff val="20000"/>
                      <a:satMod val="103000"/>
                      <a:lumMod val="102000"/>
                      <a:tint val="94000"/>
                    </a:schemeClr>
                  </a:gs>
                  <a:gs pos="50000">
                    <a:schemeClr val="accent2">
                      <a:lumMod val="80000"/>
                      <a:lumOff val="20000"/>
                      <a:satMod val="110000"/>
                      <a:lumMod val="100000"/>
                      <a:shade val="100000"/>
                    </a:schemeClr>
                  </a:gs>
                  <a:gs pos="100000">
                    <a:schemeClr val="accent2">
                      <a:lumMod val="80000"/>
                      <a:lumOff val="20000"/>
                      <a:lumMod val="99000"/>
                      <a:satMod val="120000"/>
                      <a:shade val="78000"/>
                    </a:schemeClr>
                  </a:gs>
                </a:gsLst>
                <a:lin ang="5400000" scaled="0"/>
              </a:gradFill>
              <a:ln w="9525">
                <a:solidFill>
                  <a:schemeClr val="accent2">
                    <a:lumMod val="80000"/>
                    <a:lumOff val="20000"/>
                  </a:schemeClr>
                </a:solidFill>
                <a:round/>
              </a:ln>
              <a:effectLst/>
            </c:spPr>
          </c:marker>
          <c:xVal>
            <c:numRef>
              <c:f>'QPS v20211207'!$A$124:$A$138</c:f>
              <c:numCache>
                <c:formatCode>General</c:formatCode>
                <c:ptCount val="15"/>
                <c:pt idx="0">
                  <c:v>0</c:v>
                </c:pt>
                <c:pt idx="1">
                  <c:v>50</c:v>
                </c:pt>
                <c:pt idx="2">
                  <c:v>100</c:v>
                </c:pt>
                <c:pt idx="3">
                  <c:v>200</c:v>
                </c:pt>
                <c:pt idx="4">
                  <c:v>300</c:v>
                </c:pt>
                <c:pt idx="5">
                  <c:v>400</c:v>
                </c:pt>
                <c:pt idx="6">
                  <c:v>500</c:v>
                </c:pt>
                <c:pt idx="7">
                  <c:v>600</c:v>
                </c:pt>
                <c:pt idx="8">
                  <c:v>700</c:v>
                </c:pt>
                <c:pt idx="9">
                  <c:v>800</c:v>
                </c:pt>
                <c:pt idx="10">
                  <c:v>900</c:v>
                </c:pt>
                <c:pt idx="11">
                  <c:v>1000</c:v>
                </c:pt>
                <c:pt idx="12">
                  <c:v>2000</c:v>
                </c:pt>
                <c:pt idx="13">
                  <c:v>3000</c:v>
                </c:pt>
                <c:pt idx="14">
                  <c:v>4000</c:v>
                </c:pt>
              </c:numCache>
            </c:numRef>
          </c:xVal>
          <c:yVal>
            <c:numRef>
              <c:f>'QPS v20211207'!$L$124:$L$138</c:f>
              <c:numCache>
                <c:formatCode>0.00</c:formatCode>
                <c:ptCount val="15"/>
                <c:pt idx="0">
                  <c:v>4.4897616576981575E-4</c:v>
                </c:pt>
                <c:pt idx="1">
                  <c:v>1.8074546752955719E-2</c:v>
                </c:pt>
                <c:pt idx="2">
                  <c:v>3.5201565063405091E-2</c:v>
                </c:pt>
                <c:pt idx="3">
                  <c:v>7.2690203578595167E-2</c:v>
                </c:pt>
                <c:pt idx="4">
                  <c:v>0.14360086286947207</c:v>
                </c:pt>
                <c:pt idx="5">
                  <c:v>0.19448134690052485</c:v>
                </c:pt>
                <c:pt idx="6">
                  <c:v>0.22647001872800465</c:v>
                </c:pt>
                <c:pt idx="7">
                  <c:v>0.24742978512695205</c:v>
                </c:pt>
                <c:pt idx="8">
                  <c:v>0.26058203239453115</c:v>
                </c:pt>
                <c:pt idx="9">
                  <c:v>0.26735977662801147</c:v>
                </c:pt>
                <c:pt idx="10">
                  <c:v>0.27203168541890332</c:v>
                </c:pt>
                <c:pt idx="11">
                  <c:v>0.27393016722949809</c:v>
                </c:pt>
                <c:pt idx="12">
                  <c:v>0.23144600609103841</c:v>
                </c:pt>
                <c:pt idx="13">
                  <c:v>0.20644080206255899</c:v>
                </c:pt>
                <c:pt idx="14">
                  <c:v>0.19555837775328885</c:v>
                </c:pt>
              </c:numCache>
            </c:numRef>
          </c:yVal>
          <c:smooth val="0"/>
          <c:extLst>
            <c:ext xmlns:c16="http://schemas.microsoft.com/office/drawing/2014/chart" uri="{C3380CC4-5D6E-409C-BE32-E72D297353CC}">
              <c16:uniqueId val="{00000006-8F53-43A6-AB8A-553F14F2BB2D}"/>
            </c:ext>
          </c:extLst>
        </c:ser>
        <c:dLbls>
          <c:showLegendKey val="0"/>
          <c:showVal val="0"/>
          <c:showCatName val="0"/>
          <c:showSerName val="0"/>
          <c:showPercent val="0"/>
          <c:showBubbleSize val="0"/>
        </c:dLbls>
        <c:axId val="1375310847"/>
        <c:axId val="1375296287"/>
      </c:scatterChart>
      <c:valAx>
        <c:axId val="1375310847"/>
        <c:scaling>
          <c:orientation val="minMax"/>
          <c:max val="4000"/>
        </c:scaling>
        <c:delete val="0"/>
        <c:axPos val="b"/>
        <c:title>
          <c:tx>
            <c:rich>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AU"/>
                  <a:t>Assumed distance between SSc and PP-FS (m)</a:t>
                </a:r>
              </a:p>
            </c:rich>
          </c:tx>
          <c:overlay val="0"/>
          <c:spPr>
            <a:noFill/>
            <a:ln>
              <a:noFill/>
            </a:ln>
            <a:effectLst/>
          </c:spPr>
          <c:txPr>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DK"/>
            </a:p>
          </c:txPr>
        </c:title>
        <c:numFmt formatCode="General"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DK"/>
          </a:p>
        </c:txPr>
        <c:crossAx val="1375296287"/>
        <c:crosses val="autoZero"/>
        <c:crossBetween val="midCat"/>
        <c:majorUnit val="1000"/>
        <c:minorUnit val="500"/>
      </c:valAx>
      <c:valAx>
        <c:axId val="1375296287"/>
        <c:scaling>
          <c:orientation val="minMax"/>
          <c:max val="400"/>
          <c:min val="0"/>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AU"/>
                  <a:t>Required minimum separation distance (m)</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DK"/>
            </a:p>
          </c:txPr>
        </c:title>
        <c:numFmt formatCode="0" sourceLinked="0"/>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DK"/>
          </a:p>
        </c:txPr>
        <c:crossAx val="1375310847"/>
        <c:crosses val="autoZero"/>
        <c:crossBetween val="midCat"/>
        <c:majorUnit val="50"/>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DK"/>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DK"/>
    </a:p>
  </c:txPr>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DK"/>
        </a:p>
      </c:txPr>
    </c:title>
    <c:autoTitleDeleted val="0"/>
    <c:plotArea>
      <c:layout/>
      <c:scatterChart>
        <c:scatterStyle val="lineMarker"/>
        <c:varyColors val="0"/>
        <c:ser>
          <c:idx val="0"/>
          <c:order val="0"/>
          <c:tx>
            <c:strRef>
              <c:f>'QPS (HamRadio)'!$B$3</c:f>
              <c:strCache>
                <c:ptCount val="1"/>
                <c:pt idx="0">
                  <c:v>PPFS ant gain (dBi)</c:v>
                </c:pt>
              </c:strCache>
            </c:strRef>
          </c:tx>
          <c:spPr>
            <a:ln w="19050" cap="rnd">
              <a:solidFill>
                <a:schemeClr val="accent1"/>
              </a:solidFill>
              <a:round/>
            </a:ln>
            <a:effectLst/>
          </c:spPr>
          <c:marker>
            <c:symbol val="none"/>
          </c:marker>
          <c:xVal>
            <c:numRef>
              <c:f>'QPS (HamRadio)'!$A$4:$A$21</c:f>
              <c:numCache>
                <c:formatCode>General</c:formatCode>
                <c:ptCount val="18"/>
                <c:pt idx="0">
                  <c:v>0</c:v>
                </c:pt>
                <c:pt idx="1">
                  <c:v>50</c:v>
                </c:pt>
                <c:pt idx="2">
                  <c:v>100</c:v>
                </c:pt>
                <c:pt idx="3">
                  <c:v>200</c:v>
                </c:pt>
                <c:pt idx="4">
                  <c:v>300</c:v>
                </c:pt>
                <c:pt idx="5">
                  <c:v>400</c:v>
                </c:pt>
                <c:pt idx="6">
                  <c:v>500</c:v>
                </c:pt>
                <c:pt idx="7">
                  <c:v>600</c:v>
                </c:pt>
                <c:pt idx="8">
                  <c:v>700</c:v>
                </c:pt>
                <c:pt idx="9">
                  <c:v>800</c:v>
                </c:pt>
                <c:pt idx="10">
                  <c:v>900</c:v>
                </c:pt>
                <c:pt idx="11">
                  <c:v>1000</c:v>
                </c:pt>
                <c:pt idx="12">
                  <c:v>1500</c:v>
                </c:pt>
                <c:pt idx="13">
                  <c:v>2000</c:v>
                </c:pt>
                <c:pt idx="14">
                  <c:v>3000</c:v>
                </c:pt>
                <c:pt idx="15">
                  <c:v>4000</c:v>
                </c:pt>
                <c:pt idx="16">
                  <c:v>5000</c:v>
                </c:pt>
                <c:pt idx="17">
                  <c:v>6000</c:v>
                </c:pt>
              </c:numCache>
            </c:numRef>
          </c:xVal>
          <c:yVal>
            <c:numRef>
              <c:f>'QPS (HamRadio)'!$B$4:$B$21</c:f>
              <c:numCache>
                <c:formatCode>General</c:formatCode>
                <c:ptCount val="18"/>
                <c:pt idx="0">
                  <c:v>-17</c:v>
                </c:pt>
                <c:pt idx="1">
                  <c:v>3.6406046128051033</c:v>
                </c:pt>
                <c:pt idx="2">
                  <c:v>11.056928146072615</c:v>
                </c:pt>
                <c:pt idx="3">
                  <c:v>19.838572024377303</c:v>
                </c:pt>
                <c:pt idx="4">
                  <c:v>27.543011778996565</c:v>
                </c:pt>
                <c:pt idx="5">
                  <c:v>31.403038687188083</c:v>
                </c:pt>
                <c:pt idx="6">
                  <c:v>33.72086679106053</c:v>
                </c:pt>
                <c:pt idx="7">
                  <c:v>35.266680605510913</c:v>
                </c:pt>
                <c:pt idx="8">
                  <c:v>36.37107430647346</c:v>
                </c:pt>
                <c:pt idx="9">
                  <c:v>37.199482008787847</c:v>
                </c:pt>
                <c:pt idx="10">
                  <c:v>37.843857229090183</c:v>
                </c:pt>
                <c:pt idx="11">
                  <c:v>38.359389884318723</c:v>
                </c:pt>
                <c:pt idx="12">
                  <c:v>39.906131032509172</c:v>
                </c:pt>
                <c:pt idx="13">
                  <c:v>40.679564437234369</c:v>
                </c:pt>
                <c:pt idx="14">
                  <c:v>41.453026844503796</c:v>
                </c:pt>
                <c:pt idx="15">
                  <c:v>41.839765903437019</c:v>
                </c:pt>
                <c:pt idx="16">
                  <c:v>42.071811156447914</c:v>
                </c:pt>
                <c:pt idx="17">
                  <c:v>42.226508588011143</c:v>
                </c:pt>
              </c:numCache>
            </c:numRef>
          </c:yVal>
          <c:smooth val="0"/>
          <c:extLst>
            <c:ext xmlns:c16="http://schemas.microsoft.com/office/drawing/2014/chart" uri="{C3380CC4-5D6E-409C-BE32-E72D297353CC}">
              <c16:uniqueId val="{00000000-4AA5-42FC-9980-E86DB3407110}"/>
            </c:ext>
          </c:extLst>
        </c:ser>
        <c:dLbls>
          <c:showLegendKey val="0"/>
          <c:showVal val="0"/>
          <c:showCatName val="0"/>
          <c:showSerName val="0"/>
          <c:showPercent val="0"/>
          <c:showBubbleSize val="0"/>
        </c:dLbls>
        <c:axId val="1375295871"/>
        <c:axId val="1375299199"/>
      </c:scatterChart>
      <c:valAx>
        <c:axId val="137529587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K"/>
          </a:p>
        </c:txPr>
        <c:crossAx val="1375299199"/>
        <c:crosses val="autoZero"/>
        <c:crossBetween val="midCat"/>
      </c:valAx>
      <c:valAx>
        <c:axId val="137529919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K"/>
          </a:p>
        </c:txPr>
        <c:crossAx val="1375295871"/>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DK"/>
    </a:p>
  </c:tx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GB"/>
              <a:t>MCL results for QPS SSc with Amateur Radio Services (CW Morse)</a:t>
            </a:r>
            <a:endParaRPr lang="en-AU"/>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DK"/>
        </a:p>
      </c:txPr>
    </c:title>
    <c:autoTitleDeleted val="0"/>
    <c:plotArea>
      <c:layout/>
      <c:scatterChart>
        <c:scatterStyle val="lineMarker"/>
        <c:varyColors val="0"/>
        <c:ser>
          <c:idx val="2"/>
          <c:order val="0"/>
          <c:tx>
            <c:strRef>
              <c:f>'QPS (HamRadio)'!$M$29</c:f>
              <c:strCache>
                <c:ptCount val="1"/>
                <c:pt idx="0">
                  <c:v>Actual Distance</c:v>
                </c:pt>
              </c:strCache>
            </c:strRef>
          </c:tx>
          <c:spPr>
            <a:ln w="9525" cap="rnd">
              <a:solidFill>
                <a:schemeClr val="accent3"/>
              </a:solidFill>
              <a:round/>
            </a:ln>
            <a:effectLst/>
          </c:spPr>
          <c:marker>
            <c:symbol val="circle"/>
            <c:size val="5"/>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w="9525">
                <a:solidFill>
                  <a:schemeClr val="accent3"/>
                </a:solidFill>
                <a:round/>
              </a:ln>
              <a:effectLst/>
            </c:spPr>
          </c:marker>
          <c:xVal>
            <c:numRef>
              <c:f>'QPS (HamRadio)'!$A$30:$A$44</c:f>
              <c:numCache>
                <c:formatCode>General</c:formatCode>
                <c:ptCount val="15"/>
                <c:pt idx="0">
                  <c:v>0</c:v>
                </c:pt>
                <c:pt idx="1">
                  <c:v>50</c:v>
                </c:pt>
                <c:pt idx="2">
                  <c:v>100</c:v>
                </c:pt>
                <c:pt idx="3">
                  <c:v>200</c:v>
                </c:pt>
                <c:pt idx="4">
                  <c:v>300</c:v>
                </c:pt>
                <c:pt idx="5">
                  <c:v>400</c:v>
                </c:pt>
                <c:pt idx="6">
                  <c:v>500</c:v>
                </c:pt>
                <c:pt idx="7">
                  <c:v>600</c:v>
                </c:pt>
                <c:pt idx="8">
                  <c:v>700</c:v>
                </c:pt>
                <c:pt idx="9">
                  <c:v>800</c:v>
                </c:pt>
                <c:pt idx="10">
                  <c:v>900</c:v>
                </c:pt>
                <c:pt idx="11">
                  <c:v>1000</c:v>
                </c:pt>
                <c:pt idx="12">
                  <c:v>2000</c:v>
                </c:pt>
                <c:pt idx="13">
                  <c:v>3000</c:v>
                </c:pt>
                <c:pt idx="14">
                  <c:v>4000</c:v>
                </c:pt>
              </c:numCache>
            </c:numRef>
          </c:xVal>
          <c:yVal>
            <c:numRef>
              <c:f>'QPS (HamRadio)'!$M$30:$M$44</c:f>
              <c:numCache>
                <c:formatCode>General</c:formatCode>
                <c:ptCount val="15"/>
                <c:pt idx="0">
                  <c:v>0</c:v>
                </c:pt>
                <c:pt idx="1">
                  <c:v>50</c:v>
                </c:pt>
                <c:pt idx="2">
                  <c:v>100</c:v>
                </c:pt>
                <c:pt idx="3">
                  <c:v>200</c:v>
                </c:pt>
                <c:pt idx="4">
                  <c:v>300</c:v>
                </c:pt>
                <c:pt idx="5">
                  <c:v>400</c:v>
                </c:pt>
                <c:pt idx="6">
                  <c:v>500</c:v>
                </c:pt>
                <c:pt idx="7">
                  <c:v>600</c:v>
                </c:pt>
                <c:pt idx="8">
                  <c:v>700</c:v>
                </c:pt>
                <c:pt idx="9">
                  <c:v>800</c:v>
                </c:pt>
                <c:pt idx="10">
                  <c:v>900</c:v>
                </c:pt>
                <c:pt idx="11">
                  <c:v>1000</c:v>
                </c:pt>
                <c:pt idx="12">
                  <c:v>2000</c:v>
                </c:pt>
                <c:pt idx="13">
                  <c:v>3000</c:v>
                </c:pt>
                <c:pt idx="14">
                  <c:v>4000</c:v>
                </c:pt>
              </c:numCache>
            </c:numRef>
          </c:yVal>
          <c:smooth val="0"/>
          <c:extLst>
            <c:ext xmlns:c16="http://schemas.microsoft.com/office/drawing/2014/chart" uri="{C3380CC4-5D6E-409C-BE32-E72D297353CC}">
              <c16:uniqueId val="{00000000-CB5A-41DA-B434-84972FDBA88B}"/>
            </c:ext>
          </c:extLst>
        </c:ser>
        <c:ser>
          <c:idx val="1"/>
          <c:order val="1"/>
          <c:tx>
            <c:strRef>
              <c:f>'QPS (HamRadio)'!$L$29</c:f>
              <c:strCache>
                <c:ptCount val="1"/>
                <c:pt idx="0">
                  <c:v>Traditional building, required distance (m), BEL 1%</c:v>
                </c:pt>
              </c:strCache>
            </c:strRef>
          </c:tx>
          <c:spPr>
            <a:ln w="9525" cap="rnd">
              <a:solidFill>
                <a:schemeClr val="accent2"/>
              </a:solidFill>
              <a:round/>
            </a:ln>
            <a:effectLst/>
          </c:spPr>
          <c:marker>
            <c:symbol val="circle"/>
            <c:size val="5"/>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w="9525">
                <a:solidFill>
                  <a:schemeClr val="accent2"/>
                </a:solidFill>
                <a:round/>
              </a:ln>
              <a:effectLst/>
            </c:spPr>
          </c:marker>
          <c:xVal>
            <c:numRef>
              <c:f>'QPS (HamRadio)'!$A$30:$A$44</c:f>
              <c:numCache>
                <c:formatCode>General</c:formatCode>
                <c:ptCount val="15"/>
                <c:pt idx="0">
                  <c:v>0</c:v>
                </c:pt>
                <c:pt idx="1">
                  <c:v>50</c:v>
                </c:pt>
                <c:pt idx="2">
                  <c:v>100</c:v>
                </c:pt>
                <c:pt idx="3">
                  <c:v>200</c:v>
                </c:pt>
                <c:pt idx="4">
                  <c:v>300</c:v>
                </c:pt>
                <c:pt idx="5">
                  <c:v>400</c:v>
                </c:pt>
                <c:pt idx="6">
                  <c:v>500</c:v>
                </c:pt>
                <c:pt idx="7">
                  <c:v>600</c:v>
                </c:pt>
                <c:pt idx="8">
                  <c:v>700</c:v>
                </c:pt>
                <c:pt idx="9">
                  <c:v>800</c:v>
                </c:pt>
                <c:pt idx="10">
                  <c:v>900</c:v>
                </c:pt>
                <c:pt idx="11">
                  <c:v>1000</c:v>
                </c:pt>
                <c:pt idx="12">
                  <c:v>2000</c:v>
                </c:pt>
                <c:pt idx="13">
                  <c:v>3000</c:v>
                </c:pt>
                <c:pt idx="14">
                  <c:v>4000</c:v>
                </c:pt>
              </c:numCache>
            </c:numRef>
          </c:xVal>
          <c:yVal>
            <c:numRef>
              <c:f>'QPS (HamRadio)'!$L$30:$L$44</c:f>
              <c:numCache>
                <c:formatCode>0.00</c:formatCode>
                <c:ptCount val="15"/>
                <c:pt idx="0">
                  <c:v>3.8482943245591109E-2</c:v>
                </c:pt>
                <c:pt idx="1">
                  <c:v>1.5492175529878429</c:v>
                </c:pt>
                <c:pt idx="2">
                  <c:v>3.0172199189422413</c:v>
                </c:pt>
                <c:pt idx="3">
                  <c:v>6.2304709962258835</c:v>
                </c:pt>
                <c:pt idx="4">
                  <c:v>12.308412510825837</c:v>
                </c:pt>
                <c:pt idx="5">
                  <c:v>16.669514343298314</c:v>
                </c:pt>
                <c:pt idx="6">
                  <c:v>19.411348623806365</c:v>
                </c:pt>
                <c:pt idx="7">
                  <c:v>21.207866038909135</c:v>
                </c:pt>
                <c:pt idx="8">
                  <c:v>22.335180189945202</c:v>
                </c:pt>
                <c:pt idx="9">
                  <c:v>22.91611870418221</c:v>
                </c:pt>
                <c:pt idx="10">
                  <c:v>23.316560452666081</c:v>
                </c:pt>
                <c:pt idx="11">
                  <c:v>23.479284386228702</c:v>
                </c:pt>
                <c:pt idx="12">
                  <c:v>19.837853756777218</c:v>
                </c:pt>
                <c:pt idx="13">
                  <c:v>17.694591105356775</c:v>
                </c:pt>
                <c:pt idx="14">
                  <c:v>16.761829526910798</c:v>
                </c:pt>
              </c:numCache>
            </c:numRef>
          </c:yVal>
          <c:smooth val="0"/>
          <c:extLst>
            <c:ext xmlns:c16="http://schemas.microsoft.com/office/drawing/2014/chart" uri="{C3380CC4-5D6E-409C-BE32-E72D297353CC}">
              <c16:uniqueId val="{00000001-CB5A-41DA-B434-84972FDBA88B}"/>
            </c:ext>
          </c:extLst>
        </c:ser>
        <c:ser>
          <c:idx val="0"/>
          <c:order val="2"/>
          <c:tx>
            <c:strRef>
              <c:f>'QPS (HamRadio)'!$L$48</c:f>
              <c:strCache>
                <c:ptCount val="1"/>
                <c:pt idx="0">
                  <c:v>Thermally eff. building, required distance (m), BEL 1%</c:v>
                </c:pt>
              </c:strCache>
            </c:strRef>
          </c:tx>
          <c:spPr>
            <a:ln w="9525" cap="rnd">
              <a:solidFill>
                <a:schemeClr val="accent1"/>
              </a:solidFill>
              <a:round/>
            </a:ln>
            <a:effectLst/>
          </c:spPr>
          <c:marker>
            <c:symbol val="circle"/>
            <c:size val="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a:solidFill>
                  <a:schemeClr val="accent1"/>
                </a:solidFill>
                <a:round/>
              </a:ln>
              <a:effectLst/>
            </c:spPr>
          </c:marker>
          <c:xVal>
            <c:numRef>
              <c:f>'QPS (HamRadio)'!$A$49:$A$63</c:f>
              <c:numCache>
                <c:formatCode>General</c:formatCode>
                <c:ptCount val="15"/>
                <c:pt idx="0">
                  <c:v>0</c:v>
                </c:pt>
                <c:pt idx="1">
                  <c:v>50</c:v>
                </c:pt>
                <c:pt idx="2">
                  <c:v>100</c:v>
                </c:pt>
                <c:pt idx="3">
                  <c:v>200</c:v>
                </c:pt>
                <c:pt idx="4">
                  <c:v>300</c:v>
                </c:pt>
                <c:pt idx="5">
                  <c:v>400</c:v>
                </c:pt>
                <c:pt idx="6">
                  <c:v>500</c:v>
                </c:pt>
                <c:pt idx="7">
                  <c:v>600</c:v>
                </c:pt>
                <c:pt idx="8">
                  <c:v>700</c:v>
                </c:pt>
                <c:pt idx="9">
                  <c:v>800</c:v>
                </c:pt>
                <c:pt idx="10">
                  <c:v>900</c:v>
                </c:pt>
                <c:pt idx="11">
                  <c:v>1000</c:v>
                </c:pt>
                <c:pt idx="12">
                  <c:v>2000</c:v>
                </c:pt>
                <c:pt idx="13">
                  <c:v>3000</c:v>
                </c:pt>
                <c:pt idx="14">
                  <c:v>4000</c:v>
                </c:pt>
              </c:numCache>
            </c:numRef>
          </c:xVal>
          <c:yVal>
            <c:numRef>
              <c:f>'QPS (HamRadio)'!$L$49:$L$63</c:f>
              <c:numCache>
                <c:formatCode>0.00</c:formatCode>
                <c:ptCount val="15"/>
                <c:pt idx="0">
                  <c:v>1.6042360824913459E-2</c:v>
                </c:pt>
                <c:pt idx="1">
                  <c:v>0.64582136617546315</c:v>
                </c:pt>
                <c:pt idx="2">
                  <c:v>1.2577866074038642</c:v>
                </c:pt>
                <c:pt idx="3">
                  <c:v>2.5972926029264873</c:v>
                </c:pt>
                <c:pt idx="4">
                  <c:v>5.131000334886517</c:v>
                </c:pt>
                <c:pt idx="5">
                  <c:v>6.9490101670406741</c:v>
                </c:pt>
                <c:pt idx="6">
                  <c:v>8.091996933133883</c:v>
                </c:pt>
                <c:pt idx="7">
                  <c:v>8.8409100403615035</c:v>
                </c:pt>
                <c:pt idx="8">
                  <c:v>9.3108527954812939</c:v>
                </c:pt>
                <c:pt idx="9">
                  <c:v>9.5530282757454348</c:v>
                </c:pt>
                <c:pt idx="10">
                  <c:v>9.7199601805517233</c:v>
                </c:pt>
                <c:pt idx="11">
                  <c:v>9.787794806411803</c:v>
                </c:pt>
                <c:pt idx="12">
                  <c:v>8.2697938649624003</c:v>
                </c:pt>
                <c:pt idx="13">
                  <c:v>7.3763332848497383</c:v>
                </c:pt>
                <c:pt idx="14">
                  <c:v>6.9874935407181598</c:v>
                </c:pt>
              </c:numCache>
            </c:numRef>
          </c:yVal>
          <c:smooth val="0"/>
          <c:extLst>
            <c:ext xmlns:c16="http://schemas.microsoft.com/office/drawing/2014/chart" uri="{C3380CC4-5D6E-409C-BE32-E72D297353CC}">
              <c16:uniqueId val="{00000002-CB5A-41DA-B434-84972FDBA88B}"/>
            </c:ext>
          </c:extLst>
        </c:ser>
        <c:ser>
          <c:idx val="3"/>
          <c:order val="3"/>
          <c:tx>
            <c:strRef>
              <c:f>'QPS (HamRadio)'!$L$67</c:f>
              <c:strCache>
                <c:ptCount val="1"/>
                <c:pt idx="0">
                  <c:v>Traditional building, required distance (m), BEL 10%</c:v>
                </c:pt>
              </c:strCache>
            </c:strRef>
          </c:tx>
          <c:spPr>
            <a:ln w="9525" cap="rnd">
              <a:solidFill>
                <a:schemeClr val="accent4"/>
              </a:solidFill>
              <a:round/>
            </a:ln>
            <a:effectLst/>
          </c:spPr>
          <c:marker>
            <c:symbol val="circle"/>
            <c:size val="5"/>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w="9525">
                <a:solidFill>
                  <a:schemeClr val="accent4"/>
                </a:solidFill>
                <a:round/>
              </a:ln>
              <a:effectLst/>
            </c:spPr>
          </c:marker>
          <c:xVal>
            <c:numRef>
              <c:f>'QPS (HamRadio)'!$A$68:$A$82</c:f>
              <c:numCache>
                <c:formatCode>General</c:formatCode>
                <c:ptCount val="15"/>
                <c:pt idx="0">
                  <c:v>0</c:v>
                </c:pt>
                <c:pt idx="1">
                  <c:v>50</c:v>
                </c:pt>
                <c:pt idx="2">
                  <c:v>100</c:v>
                </c:pt>
                <c:pt idx="3">
                  <c:v>200</c:v>
                </c:pt>
                <c:pt idx="4">
                  <c:v>300</c:v>
                </c:pt>
                <c:pt idx="5">
                  <c:v>400</c:v>
                </c:pt>
                <c:pt idx="6">
                  <c:v>500</c:v>
                </c:pt>
                <c:pt idx="7">
                  <c:v>600</c:v>
                </c:pt>
                <c:pt idx="8">
                  <c:v>700</c:v>
                </c:pt>
                <c:pt idx="9">
                  <c:v>800</c:v>
                </c:pt>
                <c:pt idx="10">
                  <c:v>900</c:v>
                </c:pt>
                <c:pt idx="11">
                  <c:v>1000</c:v>
                </c:pt>
                <c:pt idx="12">
                  <c:v>2000</c:v>
                </c:pt>
                <c:pt idx="13">
                  <c:v>3000</c:v>
                </c:pt>
                <c:pt idx="14">
                  <c:v>4000</c:v>
                </c:pt>
              </c:numCache>
            </c:numRef>
          </c:xVal>
          <c:yVal>
            <c:numRef>
              <c:f>'QPS (HamRadio)'!$L$68:$L$82</c:f>
              <c:numCache>
                <c:formatCode>0.00</c:formatCode>
                <c:ptCount val="15"/>
                <c:pt idx="0">
                  <c:v>2.2922832462974042E-2</c:v>
                </c:pt>
                <c:pt idx="1">
                  <c:v>0.92281024840550685</c:v>
                </c:pt>
                <c:pt idx="2">
                  <c:v>1.7972436844155624</c:v>
                </c:pt>
                <c:pt idx="3">
                  <c:v>3.7112557088072378</c:v>
                </c:pt>
                <c:pt idx="4">
                  <c:v>7.3316553796378097</c:v>
                </c:pt>
                <c:pt idx="5">
                  <c:v>9.9293986453166578</c:v>
                </c:pt>
                <c:pt idx="6">
                  <c:v>11.562605530045406</c:v>
                </c:pt>
                <c:pt idx="7">
                  <c:v>12.63272294441272</c:v>
                </c:pt>
                <c:pt idx="8">
                  <c:v>13.304221308049444</c:v>
                </c:pt>
                <c:pt idx="9">
                  <c:v>13.650264388698419</c:v>
                </c:pt>
                <c:pt idx="10">
                  <c:v>13.888792378958838</c:v>
                </c:pt>
                <c:pt idx="11">
                  <c:v>13.985720866028215</c:v>
                </c:pt>
                <c:pt idx="12">
                  <c:v>11.816658491776954</c:v>
                </c:pt>
                <c:pt idx="13">
                  <c:v>10.539998066686177</c:v>
                </c:pt>
                <c:pt idx="14">
                  <c:v>9.9843873054675409</c:v>
                </c:pt>
              </c:numCache>
            </c:numRef>
          </c:yVal>
          <c:smooth val="0"/>
          <c:extLst>
            <c:ext xmlns:c16="http://schemas.microsoft.com/office/drawing/2014/chart" uri="{C3380CC4-5D6E-409C-BE32-E72D297353CC}">
              <c16:uniqueId val="{00000003-CB5A-41DA-B434-84972FDBA88B}"/>
            </c:ext>
          </c:extLst>
        </c:ser>
        <c:ser>
          <c:idx val="4"/>
          <c:order val="4"/>
          <c:tx>
            <c:strRef>
              <c:f>'QPS (HamRadio)'!$L$86</c:f>
              <c:strCache>
                <c:ptCount val="1"/>
                <c:pt idx="0">
                  <c:v>Thermally eff. building, required distance (m), BEL 10%</c:v>
                </c:pt>
              </c:strCache>
            </c:strRef>
          </c:tx>
          <c:spPr>
            <a:ln w="9525" cap="rnd">
              <a:solidFill>
                <a:schemeClr val="accent5"/>
              </a:solidFill>
              <a:round/>
            </a:ln>
            <a:effectLst/>
          </c:spPr>
          <c:marker>
            <c:symbol val="circle"/>
            <c:size val="5"/>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w="9525">
                <a:solidFill>
                  <a:schemeClr val="accent5"/>
                </a:solidFill>
                <a:round/>
              </a:ln>
              <a:effectLst/>
            </c:spPr>
          </c:marker>
          <c:xVal>
            <c:numRef>
              <c:f>'QPS (HamRadio)'!$A$87:$A$101</c:f>
              <c:numCache>
                <c:formatCode>General</c:formatCode>
                <c:ptCount val="15"/>
                <c:pt idx="0">
                  <c:v>0</c:v>
                </c:pt>
                <c:pt idx="1">
                  <c:v>50</c:v>
                </c:pt>
                <c:pt idx="2">
                  <c:v>100</c:v>
                </c:pt>
                <c:pt idx="3">
                  <c:v>200</c:v>
                </c:pt>
                <c:pt idx="4">
                  <c:v>300</c:v>
                </c:pt>
                <c:pt idx="5">
                  <c:v>400</c:v>
                </c:pt>
                <c:pt idx="6">
                  <c:v>500</c:v>
                </c:pt>
                <c:pt idx="7">
                  <c:v>600</c:v>
                </c:pt>
                <c:pt idx="8">
                  <c:v>700</c:v>
                </c:pt>
                <c:pt idx="9">
                  <c:v>800</c:v>
                </c:pt>
                <c:pt idx="10">
                  <c:v>900</c:v>
                </c:pt>
                <c:pt idx="11">
                  <c:v>1000</c:v>
                </c:pt>
                <c:pt idx="12">
                  <c:v>2000</c:v>
                </c:pt>
                <c:pt idx="13">
                  <c:v>3000</c:v>
                </c:pt>
                <c:pt idx="14">
                  <c:v>4000</c:v>
                </c:pt>
              </c:numCache>
            </c:numRef>
          </c:xVal>
          <c:yVal>
            <c:numRef>
              <c:f>'QPS (HamRadio)'!$L$87:$L$101</c:f>
              <c:numCache>
                <c:formatCode>0.00</c:formatCode>
                <c:ptCount val="15"/>
                <c:pt idx="0">
                  <c:v>2.7878427936631153E-3</c:v>
                </c:pt>
                <c:pt idx="1">
                  <c:v>0.11223089053637748</c:v>
                </c:pt>
                <c:pt idx="2">
                  <c:v>0.21857826087363028</c:v>
                </c:pt>
                <c:pt idx="3">
                  <c:v>0.45135772378702771</c:v>
                </c:pt>
                <c:pt idx="4">
                  <c:v>0.89166566342791231</c:v>
                </c:pt>
                <c:pt idx="5">
                  <c:v>1.2075995627271132</c:v>
                </c:pt>
                <c:pt idx="6">
                  <c:v>1.4062278976637479</c:v>
                </c:pt>
                <c:pt idx="7">
                  <c:v>1.5363740795038918</c:v>
                </c:pt>
                <c:pt idx="8">
                  <c:v>1.6180407704350848</c:v>
                </c:pt>
                <c:pt idx="9">
                  <c:v>1.660126045465665</c:v>
                </c:pt>
                <c:pt idx="10">
                  <c:v>1.6891354857173733</c:v>
                </c:pt>
                <c:pt idx="11">
                  <c:v>1.7009237926211285</c:v>
                </c:pt>
                <c:pt idx="12">
                  <c:v>1.4371254632118178</c:v>
                </c:pt>
                <c:pt idx="13">
                  <c:v>1.2818598095543494</c:v>
                </c:pt>
                <c:pt idx="14">
                  <c:v>1.2142872065940939</c:v>
                </c:pt>
              </c:numCache>
            </c:numRef>
          </c:yVal>
          <c:smooth val="0"/>
          <c:extLst>
            <c:ext xmlns:c16="http://schemas.microsoft.com/office/drawing/2014/chart" uri="{C3380CC4-5D6E-409C-BE32-E72D297353CC}">
              <c16:uniqueId val="{00000004-CB5A-41DA-B434-84972FDBA88B}"/>
            </c:ext>
          </c:extLst>
        </c:ser>
        <c:ser>
          <c:idx val="5"/>
          <c:order val="5"/>
          <c:tx>
            <c:strRef>
              <c:f>'QPS (HamRadio)'!$L$106</c:f>
              <c:strCache>
                <c:ptCount val="1"/>
                <c:pt idx="0">
                  <c:v>Traditional building, required distance (m), BEL 50%</c:v>
                </c:pt>
              </c:strCache>
            </c:strRef>
          </c:tx>
          <c:spPr>
            <a:ln w="9525" cap="rnd">
              <a:solidFill>
                <a:schemeClr val="accent6"/>
              </a:solidFill>
              <a:round/>
            </a:ln>
            <a:effectLst/>
          </c:spPr>
          <c:marker>
            <c:symbol val="circle"/>
            <c:size val="5"/>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w="9525">
                <a:solidFill>
                  <a:schemeClr val="accent6"/>
                </a:solidFill>
                <a:round/>
              </a:ln>
              <a:effectLst/>
            </c:spPr>
          </c:marker>
          <c:xVal>
            <c:numRef>
              <c:f>'QPS (HamRadio)'!$A$107:$A$121</c:f>
              <c:numCache>
                <c:formatCode>General</c:formatCode>
                <c:ptCount val="15"/>
                <c:pt idx="0">
                  <c:v>0</c:v>
                </c:pt>
                <c:pt idx="1">
                  <c:v>50</c:v>
                </c:pt>
                <c:pt idx="2">
                  <c:v>100</c:v>
                </c:pt>
                <c:pt idx="3">
                  <c:v>200</c:v>
                </c:pt>
                <c:pt idx="4">
                  <c:v>300</c:v>
                </c:pt>
                <c:pt idx="5">
                  <c:v>400</c:v>
                </c:pt>
                <c:pt idx="6">
                  <c:v>500</c:v>
                </c:pt>
                <c:pt idx="7">
                  <c:v>600</c:v>
                </c:pt>
                <c:pt idx="8">
                  <c:v>700</c:v>
                </c:pt>
                <c:pt idx="9">
                  <c:v>800</c:v>
                </c:pt>
                <c:pt idx="10">
                  <c:v>900</c:v>
                </c:pt>
                <c:pt idx="11">
                  <c:v>1000</c:v>
                </c:pt>
                <c:pt idx="12">
                  <c:v>2000</c:v>
                </c:pt>
                <c:pt idx="13">
                  <c:v>3000</c:v>
                </c:pt>
                <c:pt idx="14">
                  <c:v>4000</c:v>
                </c:pt>
              </c:numCache>
            </c:numRef>
          </c:xVal>
          <c:yVal>
            <c:numRef>
              <c:f>'QPS (HamRadio)'!$L$107:$L$121</c:f>
              <c:numCache>
                <c:formatCode>0.00</c:formatCode>
                <c:ptCount val="15"/>
                <c:pt idx="0">
                  <c:v>4.0296588485480931E-3</c:v>
                </c:pt>
                <c:pt idx="1">
                  <c:v>0.16222299268751253</c:v>
                </c:pt>
                <c:pt idx="2">
                  <c:v>0.31594171128722326</c:v>
                </c:pt>
                <c:pt idx="3">
                  <c:v>0.65241040479512413</c:v>
                </c:pt>
                <c:pt idx="4">
                  <c:v>1.2888490121272553</c:v>
                </c:pt>
                <c:pt idx="5">
                  <c:v>1.7455124351011586</c:v>
                </c:pt>
                <c:pt idx="6">
                  <c:v>2.032617730015613</c:v>
                </c:pt>
                <c:pt idx="7">
                  <c:v>2.2207361972580877</c:v>
                </c:pt>
                <c:pt idx="8">
                  <c:v>2.3387804802752501</c:v>
                </c:pt>
                <c:pt idx="9">
                  <c:v>2.3996122105672311</c:v>
                </c:pt>
                <c:pt idx="10">
                  <c:v>2.4415436092341278</c:v>
                </c:pt>
                <c:pt idx="11">
                  <c:v>2.4585828968625747</c:v>
                </c:pt>
                <c:pt idx="12">
                  <c:v>2.0772783000780222</c:v>
                </c:pt>
                <c:pt idx="13">
                  <c:v>1.8528511492506547</c:v>
                </c:pt>
                <c:pt idx="14">
                  <c:v>1.7551790215190775</c:v>
                </c:pt>
              </c:numCache>
            </c:numRef>
          </c:yVal>
          <c:smooth val="0"/>
          <c:extLst>
            <c:ext xmlns:c16="http://schemas.microsoft.com/office/drawing/2014/chart" uri="{C3380CC4-5D6E-409C-BE32-E72D297353CC}">
              <c16:uniqueId val="{00000005-CB5A-41DA-B434-84972FDBA88B}"/>
            </c:ext>
          </c:extLst>
        </c:ser>
        <c:ser>
          <c:idx val="6"/>
          <c:order val="6"/>
          <c:tx>
            <c:strRef>
              <c:f>'QPS (HamRadio)'!$L$125</c:f>
              <c:strCache>
                <c:ptCount val="1"/>
                <c:pt idx="0">
                  <c:v>Thermally eff. building, required distance (m), BEL 50%</c:v>
                </c:pt>
              </c:strCache>
            </c:strRef>
          </c:tx>
          <c:spPr>
            <a:ln w="9525" cap="rnd">
              <a:solidFill>
                <a:schemeClr val="accent1">
                  <a:lumMod val="60000"/>
                </a:schemeClr>
              </a:solidFill>
              <a:round/>
            </a:ln>
            <a:effectLst/>
          </c:spPr>
          <c:marker>
            <c:symbol val="circle"/>
            <c:size val="5"/>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w="9525">
                <a:solidFill>
                  <a:schemeClr val="accent1">
                    <a:lumMod val="60000"/>
                  </a:schemeClr>
                </a:solidFill>
                <a:round/>
              </a:ln>
              <a:effectLst/>
            </c:spPr>
          </c:marker>
          <c:xVal>
            <c:numRef>
              <c:f>'QPS (HamRadio)'!$A$126:$A$140</c:f>
              <c:numCache>
                <c:formatCode>General</c:formatCode>
                <c:ptCount val="15"/>
                <c:pt idx="0">
                  <c:v>0</c:v>
                </c:pt>
                <c:pt idx="1">
                  <c:v>50</c:v>
                </c:pt>
                <c:pt idx="2">
                  <c:v>100</c:v>
                </c:pt>
                <c:pt idx="3">
                  <c:v>200</c:v>
                </c:pt>
                <c:pt idx="4">
                  <c:v>300</c:v>
                </c:pt>
                <c:pt idx="5">
                  <c:v>400</c:v>
                </c:pt>
                <c:pt idx="6">
                  <c:v>500</c:v>
                </c:pt>
                <c:pt idx="7">
                  <c:v>600</c:v>
                </c:pt>
                <c:pt idx="8">
                  <c:v>700</c:v>
                </c:pt>
                <c:pt idx="9">
                  <c:v>800</c:v>
                </c:pt>
                <c:pt idx="10">
                  <c:v>900</c:v>
                </c:pt>
                <c:pt idx="11">
                  <c:v>1000</c:v>
                </c:pt>
                <c:pt idx="12">
                  <c:v>2000</c:v>
                </c:pt>
                <c:pt idx="13">
                  <c:v>3000</c:v>
                </c:pt>
                <c:pt idx="14">
                  <c:v>4000</c:v>
                </c:pt>
              </c:numCache>
            </c:numRef>
          </c:xVal>
          <c:yVal>
            <c:numRef>
              <c:f>'QPS (HamRadio)'!$L$126:$L$140</c:f>
              <c:numCache>
                <c:formatCode>0.00</c:formatCode>
                <c:ptCount val="15"/>
                <c:pt idx="0">
                  <c:v>4.4184330653284434E-3</c:v>
                </c:pt>
                <c:pt idx="1">
                  <c:v>0.17787397439495309</c:v>
                </c:pt>
                <c:pt idx="2">
                  <c:v>0.34642319767860602</c:v>
                </c:pt>
                <c:pt idx="3">
                  <c:v>0.71535378379480374</c:v>
                </c:pt>
                <c:pt idx="4">
                  <c:v>1.4131948399182206</c:v>
                </c:pt>
                <c:pt idx="5">
                  <c:v>1.9139163261852192</c:v>
                </c:pt>
                <c:pt idx="6">
                  <c:v>2.2287210220561775</c:v>
                </c:pt>
                <c:pt idx="7">
                  <c:v>2.434988819679428</c:v>
                </c:pt>
                <c:pt idx="8">
                  <c:v>2.5644218021871015</c:v>
                </c:pt>
                <c:pt idx="9">
                  <c:v>2.6311224680859215</c:v>
                </c:pt>
                <c:pt idx="10">
                  <c:v>2.6770993324579617</c:v>
                </c:pt>
                <c:pt idx="11">
                  <c:v>2.6957825398203652</c:v>
                </c:pt>
                <c:pt idx="12">
                  <c:v>2.2776903633569345</c:v>
                </c:pt>
                <c:pt idx="13">
                  <c:v>2.0316108858521877</c:v>
                </c:pt>
                <c:pt idx="14">
                  <c:v>1.9245155274236012</c:v>
                </c:pt>
              </c:numCache>
            </c:numRef>
          </c:yVal>
          <c:smooth val="0"/>
          <c:extLst>
            <c:ext xmlns:c16="http://schemas.microsoft.com/office/drawing/2014/chart" uri="{C3380CC4-5D6E-409C-BE32-E72D297353CC}">
              <c16:uniqueId val="{00000006-CB5A-41DA-B434-84972FDBA88B}"/>
            </c:ext>
          </c:extLst>
        </c:ser>
        <c:dLbls>
          <c:showLegendKey val="0"/>
          <c:showVal val="0"/>
          <c:showCatName val="0"/>
          <c:showSerName val="0"/>
          <c:showPercent val="0"/>
          <c:showBubbleSize val="0"/>
        </c:dLbls>
        <c:axId val="1375310847"/>
        <c:axId val="1375296287"/>
      </c:scatterChart>
      <c:valAx>
        <c:axId val="1375310847"/>
        <c:scaling>
          <c:orientation val="minMax"/>
          <c:max val="4000"/>
        </c:scaling>
        <c:delete val="0"/>
        <c:axPos val="b"/>
        <c:title>
          <c:tx>
            <c:rich>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AU"/>
                  <a:t>Assumed distance between SSc and Amateur Service (m)</a:t>
                </a:r>
              </a:p>
            </c:rich>
          </c:tx>
          <c:overlay val="0"/>
          <c:spPr>
            <a:noFill/>
            <a:ln>
              <a:noFill/>
            </a:ln>
            <a:effectLst/>
          </c:spPr>
          <c:txPr>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DK"/>
            </a:p>
          </c:txPr>
        </c:title>
        <c:numFmt formatCode="General"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DK"/>
          </a:p>
        </c:txPr>
        <c:crossAx val="1375296287"/>
        <c:crosses val="autoZero"/>
        <c:crossBetween val="midCat"/>
        <c:majorUnit val="1000"/>
        <c:minorUnit val="500"/>
      </c:valAx>
      <c:valAx>
        <c:axId val="1375296287"/>
        <c:scaling>
          <c:orientation val="minMax"/>
          <c:max val="4000"/>
          <c:min val="0"/>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AU"/>
                  <a:t>Required minimum separation distance (m)</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DK"/>
            </a:p>
          </c:txPr>
        </c:title>
        <c:numFmt formatCode="0" sourceLinked="0"/>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DK"/>
          </a:p>
        </c:txPr>
        <c:crossAx val="1375310847"/>
        <c:crosses val="autoZero"/>
        <c:crossBetween val="midCat"/>
        <c:majorUnit val="1000"/>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DK"/>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DK"/>
    </a:p>
  </c:txPr>
  <c:printSettings>
    <c:headerFooter/>
    <c:pageMargins b="0.78740157499999996" l="0.7" r="0.7" t="0.78740157499999996"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GB"/>
              <a:t>MCL results for QPS SSc with Amateur Radio Services (CW Morse) - Zoom</a:t>
            </a:r>
            <a:endParaRPr lang="en-AU"/>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DK"/>
        </a:p>
      </c:txPr>
    </c:title>
    <c:autoTitleDeleted val="0"/>
    <c:plotArea>
      <c:layout/>
      <c:scatterChart>
        <c:scatterStyle val="lineMarker"/>
        <c:varyColors val="0"/>
        <c:ser>
          <c:idx val="2"/>
          <c:order val="0"/>
          <c:tx>
            <c:strRef>
              <c:f>'QPS (HamRadio)'!$M$29</c:f>
              <c:strCache>
                <c:ptCount val="1"/>
                <c:pt idx="0">
                  <c:v>Actual Distance</c:v>
                </c:pt>
              </c:strCache>
            </c:strRef>
          </c:tx>
          <c:spPr>
            <a:ln w="9525" cap="rnd">
              <a:solidFill>
                <a:schemeClr val="accent3"/>
              </a:solidFill>
              <a:round/>
            </a:ln>
            <a:effectLst/>
          </c:spPr>
          <c:marker>
            <c:symbol val="circle"/>
            <c:size val="5"/>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w="9525">
                <a:solidFill>
                  <a:schemeClr val="accent3"/>
                </a:solidFill>
                <a:round/>
              </a:ln>
              <a:effectLst/>
            </c:spPr>
          </c:marker>
          <c:xVal>
            <c:numRef>
              <c:f>'QPS (HamRadio)'!$A$30:$A$44</c:f>
              <c:numCache>
                <c:formatCode>General</c:formatCode>
                <c:ptCount val="15"/>
                <c:pt idx="0">
                  <c:v>0</c:v>
                </c:pt>
                <c:pt idx="1">
                  <c:v>50</c:v>
                </c:pt>
                <c:pt idx="2">
                  <c:v>100</c:v>
                </c:pt>
                <c:pt idx="3">
                  <c:v>200</c:v>
                </c:pt>
                <c:pt idx="4">
                  <c:v>300</c:v>
                </c:pt>
                <c:pt idx="5">
                  <c:v>400</c:v>
                </c:pt>
                <c:pt idx="6">
                  <c:v>500</c:v>
                </c:pt>
                <c:pt idx="7">
                  <c:v>600</c:v>
                </c:pt>
                <c:pt idx="8">
                  <c:v>700</c:v>
                </c:pt>
                <c:pt idx="9">
                  <c:v>800</c:v>
                </c:pt>
                <c:pt idx="10">
                  <c:v>900</c:v>
                </c:pt>
                <c:pt idx="11">
                  <c:v>1000</c:v>
                </c:pt>
                <c:pt idx="12">
                  <c:v>2000</c:v>
                </c:pt>
                <c:pt idx="13">
                  <c:v>3000</c:v>
                </c:pt>
                <c:pt idx="14">
                  <c:v>4000</c:v>
                </c:pt>
              </c:numCache>
            </c:numRef>
          </c:xVal>
          <c:yVal>
            <c:numRef>
              <c:f>'QPS (HamRadio)'!$M$30:$M$44</c:f>
              <c:numCache>
                <c:formatCode>General</c:formatCode>
                <c:ptCount val="15"/>
                <c:pt idx="0">
                  <c:v>0</c:v>
                </c:pt>
                <c:pt idx="1">
                  <c:v>50</c:v>
                </c:pt>
                <c:pt idx="2">
                  <c:v>100</c:v>
                </c:pt>
                <c:pt idx="3">
                  <c:v>200</c:v>
                </c:pt>
                <c:pt idx="4">
                  <c:v>300</c:v>
                </c:pt>
                <c:pt idx="5">
                  <c:v>400</c:v>
                </c:pt>
                <c:pt idx="6">
                  <c:v>500</c:v>
                </c:pt>
                <c:pt idx="7">
                  <c:v>600</c:v>
                </c:pt>
                <c:pt idx="8">
                  <c:v>700</c:v>
                </c:pt>
                <c:pt idx="9">
                  <c:v>800</c:v>
                </c:pt>
                <c:pt idx="10">
                  <c:v>900</c:v>
                </c:pt>
                <c:pt idx="11">
                  <c:v>1000</c:v>
                </c:pt>
                <c:pt idx="12">
                  <c:v>2000</c:v>
                </c:pt>
                <c:pt idx="13">
                  <c:v>3000</c:v>
                </c:pt>
                <c:pt idx="14">
                  <c:v>4000</c:v>
                </c:pt>
              </c:numCache>
            </c:numRef>
          </c:yVal>
          <c:smooth val="0"/>
          <c:extLst>
            <c:ext xmlns:c16="http://schemas.microsoft.com/office/drawing/2014/chart" uri="{C3380CC4-5D6E-409C-BE32-E72D297353CC}">
              <c16:uniqueId val="{00000000-CB41-45F7-B301-851CC24B121C}"/>
            </c:ext>
          </c:extLst>
        </c:ser>
        <c:ser>
          <c:idx val="1"/>
          <c:order val="1"/>
          <c:tx>
            <c:strRef>
              <c:f>'QPS (HamRadio)'!$L$29</c:f>
              <c:strCache>
                <c:ptCount val="1"/>
                <c:pt idx="0">
                  <c:v>Traditional building, required distance (m), BEL 1%</c:v>
                </c:pt>
              </c:strCache>
            </c:strRef>
          </c:tx>
          <c:spPr>
            <a:ln w="9525" cap="rnd">
              <a:solidFill>
                <a:schemeClr val="accent2"/>
              </a:solidFill>
              <a:round/>
            </a:ln>
            <a:effectLst/>
          </c:spPr>
          <c:marker>
            <c:symbol val="circle"/>
            <c:size val="5"/>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w="9525">
                <a:solidFill>
                  <a:schemeClr val="accent2"/>
                </a:solidFill>
                <a:round/>
              </a:ln>
              <a:effectLst/>
            </c:spPr>
          </c:marker>
          <c:xVal>
            <c:numRef>
              <c:f>'QPS (HamRadio)'!$A$30:$A$44</c:f>
              <c:numCache>
                <c:formatCode>General</c:formatCode>
                <c:ptCount val="15"/>
                <c:pt idx="0">
                  <c:v>0</c:v>
                </c:pt>
                <c:pt idx="1">
                  <c:v>50</c:v>
                </c:pt>
                <c:pt idx="2">
                  <c:v>100</c:v>
                </c:pt>
                <c:pt idx="3">
                  <c:v>200</c:v>
                </c:pt>
                <c:pt idx="4">
                  <c:v>300</c:v>
                </c:pt>
                <c:pt idx="5">
                  <c:v>400</c:v>
                </c:pt>
                <c:pt idx="6">
                  <c:v>500</c:v>
                </c:pt>
                <c:pt idx="7">
                  <c:v>600</c:v>
                </c:pt>
                <c:pt idx="8">
                  <c:v>700</c:v>
                </c:pt>
                <c:pt idx="9">
                  <c:v>800</c:v>
                </c:pt>
                <c:pt idx="10">
                  <c:v>900</c:v>
                </c:pt>
                <c:pt idx="11">
                  <c:v>1000</c:v>
                </c:pt>
                <c:pt idx="12">
                  <c:v>2000</c:v>
                </c:pt>
                <c:pt idx="13">
                  <c:v>3000</c:v>
                </c:pt>
                <c:pt idx="14">
                  <c:v>4000</c:v>
                </c:pt>
              </c:numCache>
            </c:numRef>
          </c:xVal>
          <c:yVal>
            <c:numRef>
              <c:f>'QPS (HamRadio)'!$L$30:$L$44</c:f>
              <c:numCache>
                <c:formatCode>0.00</c:formatCode>
                <c:ptCount val="15"/>
                <c:pt idx="0">
                  <c:v>3.8482943245591109E-2</c:v>
                </c:pt>
                <c:pt idx="1">
                  <c:v>1.5492175529878429</c:v>
                </c:pt>
                <c:pt idx="2">
                  <c:v>3.0172199189422413</c:v>
                </c:pt>
                <c:pt idx="3">
                  <c:v>6.2304709962258835</c:v>
                </c:pt>
                <c:pt idx="4">
                  <c:v>12.308412510825837</c:v>
                </c:pt>
                <c:pt idx="5">
                  <c:v>16.669514343298314</c:v>
                </c:pt>
                <c:pt idx="6">
                  <c:v>19.411348623806365</c:v>
                </c:pt>
                <c:pt idx="7">
                  <c:v>21.207866038909135</c:v>
                </c:pt>
                <c:pt idx="8">
                  <c:v>22.335180189945202</c:v>
                </c:pt>
                <c:pt idx="9">
                  <c:v>22.91611870418221</c:v>
                </c:pt>
                <c:pt idx="10">
                  <c:v>23.316560452666081</c:v>
                </c:pt>
                <c:pt idx="11">
                  <c:v>23.479284386228702</c:v>
                </c:pt>
                <c:pt idx="12">
                  <c:v>19.837853756777218</c:v>
                </c:pt>
                <c:pt idx="13">
                  <c:v>17.694591105356775</c:v>
                </c:pt>
                <c:pt idx="14">
                  <c:v>16.761829526910798</c:v>
                </c:pt>
              </c:numCache>
            </c:numRef>
          </c:yVal>
          <c:smooth val="0"/>
          <c:extLst>
            <c:ext xmlns:c16="http://schemas.microsoft.com/office/drawing/2014/chart" uri="{C3380CC4-5D6E-409C-BE32-E72D297353CC}">
              <c16:uniqueId val="{00000001-CB41-45F7-B301-851CC24B121C}"/>
            </c:ext>
          </c:extLst>
        </c:ser>
        <c:ser>
          <c:idx val="0"/>
          <c:order val="2"/>
          <c:tx>
            <c:strRef>
              <c:f>'QPS (HamRadio)'!$L$48</c:f>
              <c:strCache>
                <c:ptCount val="1"/>
                <c:pt idx="0">
                  <c:v>Thermally eff. building, required distance (m), BEL 1%</c:v>
                </c:pt>
              </c:strCache>
            </c:strRef>
          </c:tx>
          <c:spPr>
            <a:ln w="9525" cap="rnd">
              <a:solidFill>
                <a:schemeClr val="accent1"/>
              </a:solidFill>
              <a:round/>
            </a:ln>
            <a:effectLst/>
          </c:spPr>
          <c:marker>
            <c:symbol val="circle"/>
            <c:size val="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a:solidFill>
                  <a:schemeClr val="accent1"/>
                </a:solidFill>
                <a:round/>
              </a:ln>
              <a:effectLst/>
            </c:spPr>
          </c:marker>
          <c:xVal>
            <c:numRef>
              <c:f>'QPS (HamRadio)'!$A$49:$A$63</c:f>
              <c:numCache>
                <c:formatCode>General</c:formatCode>
                <c:ptCount val="15"/>
                <c:pt idx="0">
                  <c:v>0</c:v>
                </c:pt>
                <c:pt idx="1">
                  <c:v>50</c:v>
                </c:pt>
                <c:pt idx="2">
                  <c:v>100</c:v>
                </c:pt>
                <c:pt idx="3">
                  <c:v>200</c:v>
                </c:pt>
                <c:pt idx="4">
                  <c:v>300</c:v>
                </c:pt>
                <c:pt idx="5">
                  <c:v>400</c:v>
                </c:pt>
                <c:pt idx="6">
                  <c:v>500</c:v>
                </c:pt>
                <c:pt idx="7">
                  <c:v>600</c:v>
                </c:pt>
                <c:pt idx="8">
                  <c:v>700</c:v>
                </c:pt>
                <c:pt idx="9">
                  <c:v>800</c:v>
                </c:pt>
                <c:pt idx="10">
                  <c:v>900</c:v>
                </c:pt>
                <c:pt idx="11">
                  <c:v>1000</c:v>
                </c:pt>
                <c:pt idx="12">
                  <c:v>2000</c:v>
                </c:pt>
                <c:pt idx="13">
                  <c:v>3000</c:v>
                </c:pt>
                <c:pt idx="14">
                  <c:v>4000</c:v>
                </c:pt>
              </c:numCache>
            </c:numRef>
          </c:xVal>
          <c:yVal>
            <c:numRef>
              <c:f>'QPS (HamRadio)'!$L$49:$L$63</c:f>
              <c:numCache>
                <c:formatCode>0.00</c:formatCode>
                <c:ptCount val="15"/>
                <c:pt idx="0">
                  <c:v>1.6042360824913459E-2</c:v>
                </c:pt>
                <c:pt idx="1">
                  <c:v>0.64582136617546315</c:v>
                </c:pt>
                <c:pt idx="2">
                  <c:v>1.2577866074038642</c:v>
                </c:pt>
                <c:pt idx="3">
                  <c:v>2.5972926029264873</c:v>
                </c:pt>
                <c:pt idx="4">
                  <c:v>5.131000334886517</c:v>
                </c:pt>
                <c:pt idx="5">
                  <c:v>6.9490101670406741</c:v>
                </c:pt>
                <c:pt idx="6">
                  <c:v>8.091996933133883</c:v>
                </c:pt>
                <c:pt idx="7">
                  <c:v>8.8409100403615035</c:v>
                </c:pt>
                <c:pt idx="8">
                  <c:v>9.3108527954812939</c:v>
                </c:pt>
                <c:pt idx="9">
                  <c:v>9.5530282757454348</c:v>
                </c:pt>
                <c:pt idx="10">
                  <c:v>9.7199601805517233</c:v>
                </c:pt>
                <c:pt idx="11">
                  <c:v>9.787794806411803</c:v>
                </c:pt>
                <c:pt idx="12">
                  <c:v>8.2697938649624003</c:v>
                </c:pt>
                <c:pt idx="13">
                  <c:v>7.3763332848497383</c:v>
                </c:pt>
                <c:pt idx="14">
                  <c:v>6.9874935407181598</c:v>
                </c:pt>
              </c:numCache>
            </c:numRef>
          </c:yVal>
          <c:smooth val="0"/>
          <c:extLst>
            <c:ext xmlns:c16="http://schemas.microsoft.com/office/drawing/2014/chart" uri="{C3380CC4-5D6E-409C-BE32-E72D297353CC}">
              <c16:uniqueId val="{00000002-CB41-45F7-B301-851CC24B121C}"/>
            </c:ext>
          </c:extLst>
        </c:ser>
        <c:ser>
          <c:idx val="3"/>
          <c:order val="3"/>
          <c:tx>
            <c:strRef>
              <c:f>'QPS (HamRadio)'!$L$67</c:f>
              <c:strCache>
                <c:ptCount val="1"/>
                <c:pt idx="0">
                  <c:v>Traditional building, required distance (m), BEL 10%</c:v>
                </c:pt>
              </c:strCache>
            </c:strRef>
          </c:tx>
          <c:spPr>
            <a:ln w="9525" cap="rnd">
              <a:solidFill>
                <a:schemeClr val="accent4"/>
              </a:solidFill>
              <a:round/>
            </a:ln>
            <a:effectLst/>
          </c:spPr>
          <c:marker>
            <c:symbol val="circle"/>
            <c:size val="5"/>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w="9525">
                <a:solidFill>
                  <a:schemeClr val="accent4"/>
                </a:solidFill>
                <a:round/>
              </a:ln>
              <a:effectLst/>
            </c:spPr>
          </c:marker>
          <c:xVal>
            <c:numRef>
              <c:f>'QPS (HamRadio)'!$A$68:$A$82</c:f>
              <c:numCache>
                <c:formatCode>General</c:formatCode>
                <c:ptCount val="15"/>
                <c:pt idx="0">
                  <c:v>0</c:v>
                </c:pt>
                <c:pt idx="1">
                  <c:v>50</c:v>
                </c:pt>
                <c:pt idx="2">
                  <c:v>100</c:v>
                </c:pt>
                <c:pt idx="3">
                  <c:v>200</c:v>
                </c:pt>
                <c:pt idx="4">
                  <c:v>300</c:v>
                </c:pt>
                <c:pt idx="5">
                  <c:v>400</c:v>
                </c:pt>
                <c:pt idx="6">
                  <c:v>500</c:v>
                </c:pt>
                <c:pt idx="7">
                  <c:v>600</c:v>
                </c:pt>
                <c:pt idx="8">
                  <c:v>700</c:v>
                </c:pt>
                <c:pt idx="9">
                  <c:v>800</c:v>
                </c:pt>
                <c:pt idx="10">
                  <c:v>900</c:v>
                </c:pt>
                <c:pt idx="11">
                  <c:v>1000</c:v>
                </c:pt>
                <c:pt idx="12">
                  <c:v>2000</c:v>
                </c:pt>
                <c:pt idx="13">
                  <c:v>3000</c:v>
                </c:pt>
                <c:pt idx="14">
                  <c:v>4000</c:v>
                </c:pt>
              </c:numCache>
            </c:numRef>
          </c:xVal>
          <c:yVal>
            <c:numRef>
              <c:f>'QPS (HamRadio)'!$L$68:$L$82</c:f>
              <c:numCache>
                <c:formatCode>0.00</c:formatCode>
                <c:ptCount val="15"/>
                <c:pt idx="0">
                  <c:v>2.2922832462974042E-2</c:v>
                </c:pt>
                <c:pt idx="1">
                  <c:v>0.92281024840550685</c:v>
                </c:pt>
                <c:pt idx="2">
                  <c:v>1.7972436844155624</c:v>
                </c:pt>
                <c:pt idx="3">
                  <c:v>3.7112557088072378</c:v>
                </c:pt>
                <c:pt idx="4">
                  <c:v>7.3316553796378097</c:v>
                </c:pt>
                <c:pt idx="5">
                  <c:v>9.9293986453166578</c:v>
                </c:pt>
                <c:pt idx="6">
                  <c:v>11.562605530045406</c:v>
                </c:pt>
                <c:pt idx="7">
                  <c:v>12.63272294441272</c:v>
                </c:pt>
                <c:pt idx="8">
                  <c:v>13.304221308049444</c:v>
                </c:pt>
                <c:pt idx="9">
                  <c:v>13.650264388698419</c:v>
                </c:pt>
                <c:pt idx="10">
                  <c:v>13.888792378958838</c:v>
                </c:pt>
                <c:pt idx="11">
                  <c:v>13.985720866028215</c:v>
                </c:pt>
                <c:pt idx="12">
                  <c:v>11.816658491776954</c:v>
                </c:pt>
                <c:pt idx="13">
                  <c:v>10.539998066686177</c:v>
                </c:pt>
                <c:pt idx="14">
                  <c:v>9.9843873054675409</c:v>
                </c:pt>
              </c:numCache>
            </c:numRef>
          </c:yVal>
          <c:smooth val="0"/>
          <c:extLst>
            <c:ext xmlns:c16="http://schemas.microsoft.com/office/drawing/2014/chart" uri="{C3380CC4-5D6E-409C-BE32-E72D297353CC}">
              <c16:uniqueId val="{00000003-CB41-45F7-B301-851CC24B121C}"/>
            </c:ext>
          </c:extLst>
        </c:ser>
        <c:ser>
          <c:idx val="4"/>
          <c:order val="4"/>
          <c:tx>
            <c:strRef>
              <c:f>'QPS (HamRadio)'!$L$86</c:f>
              <c:strCache>
                <c:ptCount val="1"/>
                <c:pt idx="0">
                  <c:v>Thermally eff. building, required distance (m), BEL 10%</c:v>
                </c:pt>
              </c:strCache>
            </c:strRef>
          </c:tx>
          <c:spPr>
            <a:ln w="9525" cap="rnd">
              <a:solidFill>
                <a:schemeClr val="accent5"/>
              </a:solidFill>
              <a:round/>
            </a:ln>
            <a:effectLst/>
          </c:spPr>
          <c:marker>
            <c:symbol val="circle"/>
            <c:size val="5"/>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w="9525">
                <a:solidFill>
                  <a:schemeClr val="accent5"/>
                </a:solidFill>
                <a:round/>
              </a:ln>
              <a:effectLst/>
            </c:spPr>
          </c:marker>
          <c:xVal>
            <c:numRef>
              <c:f>'QPS (HamRadio)'!$A$87:$A$101</c:f>
              <c:numCache>
                <c:formatCode>General</c:formatCode>
                <c:ptCount val="15"/>
                <c:pt idx="0">
                  <c:v>0</c:v>
                </c:pt>
                <c:pt idx="1">
                  <c:v>50</c:v>
                </c:pt>
                <c:pt idx="2">
                  <c:v>100</c:v>
                </c:pt>
                <c:pt idx="3">
                  <c:v>200</c:v>
                </c:pt>
                <c:pt idx="4">
                  <c:v>300</c:v>
                </c:pt>
                <c:pt idx="5">
                  <c:v>400</c:v>
                </c:pt>
                <c:pt idx="6">
                  <c:v>500</c:v>
                </c:pt>
                <c:pt idx="7">
                  <c:v>600</c:v>
                </c:pt>
                <c:pt idx="8">
                  <c:v>700</c:v>
                </c:pt>
                <c:pt idx="9">
                  <c:v>800</c:v>
                </c:pt>
                <c:pt idx="10">
                  <c:v>900</c:v>
                </c:pt>
                <c:pt idx="11">
                  <c:v>1000</c:v>
                </c:pt>
                <c:pt idx="12">
                  <c:v>2000</c:v>
                </c:pt>
                <c:pt idx="13">
                  <c:v>3000</c:v>
                </c:pt>
                <c:pt idx="14">
                  <c:v>4000</c:v>
                </c:pt>
              </c:numCache>
            </c:numRef>
          </c:xVal>
          <c:yVal>
            <c:numRef>
              <c:f>'QPS (HamRadio)'!$L$87:$L$101</c:f>
              <c:numCache>
                <c:formatCode>0.00</c:formatCode>
                <c:ptCount val="15"/>
                <c:pt idx="0">
                  <c:v>2.7878427936631153E-3</c:v>
                </c:pt>
                <c:pt idx="1">
                  <c:v>0.11223089053637748</c:v>
                </c:pt>
                <c:pt idx="2">
                  <c:v>0.21857826087363028</c:v>
                </c:pt>
                <c:pt idx="3">
                  <c:v>0.45135772378702771</c:v>
                </c:pt>
                <c:pt idx="4">
                  <c:v>0.89166566342791231</c:v>
                </c:pt>
                <c:pt idx="5">
                  <c:v>1.2075995627271132</c:v>
                </c:pt>
                <c:pt idx="6">
                  <c:v>1.4062278976637479</c:v>
                </c:pt>
                <c:pt idx="7">
                  <c:v>1.5363740795038918</c:v>
                </c:pt>
                <c:pt idx="8">
                  <c:v>1.6180407704350848</c:v>
                </c:pt>
                <c:pt idx="9">
                  <c:v>1.660126045465665</c:v>
                </c:pt>
                <c:pt idx="10">
                  <c:v>1.6891354857173733</c:v>
                </c:pt>
                <c:pt idx="11">
                  <c:v>1.7009237926211285</c:v>
                </c:pt>
                <c:pt idx="12">
                  <c:v>1.4371254632118178</c:v>
                </c:pt>
                <c:pt idx="13">
                  <c:v>1.2818598095543494</c:v>
                </c:pt>
                <c:pt idx="14">
                  <c:v>1.2142872065940939</c:v>
                </c:pt>
              </c:numCache>
            </c:numRef>
          </c:yVal>
          <c:smooth val="0"/>
          <c:extLst>
            <c:ext xmlns:c16="http://schemas.microsoft.com/office/drawing/2014/chart" uri="{C3380CC4-5D6E-409C-BE32-E72D297353CC}">
              <c16:uniqueId val="{00000004-CB41-45F7-B301-851CC24B121C}"/>
            </c:ext>
          </c:extLst>
        </c:ser>
        <c:ser>
          <c:idx val="5"/>
          <c:order val="5"/>
          <c:tx>
            <c:strRef>
              <c:f>'QPS (HamRadio)'!$L$106</c:f>
              <c:strCache>
                <c:ptCount val="1"/>
                <c:pt idx="0">
                  <c:v>Traditional building, required distance (m), BEL 50%</c:v>
                </c:pt>
              </c:strCache>
            </c:strRef>
          </c:tx>
          <c:spPr>
            <a:ln w="9525" cap="rnd">
              <a:solidFill>
                <a:schemeClr val="accent6"/>
              </a:solidFill>
              <a:round/>
            </a:ln>
            <a:effectLst/>
          </c:spPr>
          <c:marker>
            <c:symbol val="circle"/>
            <c:size val="5"/>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w="9525">
                <a:solidFill>
                  <a:schemeClr val="accent6"/>
                </a:solidFill>
                <a:round/>
              </a:ln>
              <a:effectLst/>
            </c:spPr>
          </c:marker>
          <c:xVal>
            <c:numRef>
              <c:f>'QPS (HamRadio)'!$A$107:$A$121</c:f>
              <c:numCache>
                <c:formatCode>General</c:formatCode>
                <c:ptCount val="15"/>
                <c:pt idx="0">
                  <c:v>0</c:v>
                </c:pt>
                <c:pt idx="1">
                  <c:v>50</c:v>
                </c:pt>
                <c:pt idx="2">
                  <c:v>100</c:v>
                </c:pt>
                <c:pt idx="3">
                  <c:v>200</c:v>
                </c:pt>
                <c:pt idx="4">
                  <c:v>300</c:v>
                </c:pt>
                <c:pt idx="5">
                  <c:v>400</c:v>
                </c:pt>
                <c:pt idx="6">
                  <c:v>500</c:v>
                </c:pt>
                <c:pt idx="7">
                  <c:v>600</c:v>
                </c:pt>
                <c:pt idx="8">
                  <c:v>700</c:v>
                </c:pt>
                <c:pt idx="9">
                  <c:v>800</c:v>
                </c:pt>
                <c:pt idx="10">
                  <c:v>900</c:v>
                </c:pt>
                <c:pt idx="11">
                  <c:v>1000</c:v>
                </c:pt>
                <c:pt idx="12">
                  <c:v>2000</c:v>
                </c:pt>
                <c:pt idx="13">
                  <c:v>3000</c:v>
                </c:pt>
                <c:pt idx="14">
                  <c:v>4000</c:v>
                </c:pt>
              </c:numCache>
            </c:numRef>
          </c:xVal>
          <c:yVal>
            <c:numRef>
              <c:f>'QPS (HamRadio)'!$L$107:$L$121</c:f>
              <c:numCache>
                <c:formatCode>0.00</c:formatCode>
                <c:ptCount val="15"/>
                <c:pt idx="0">
                  <c:v>4.0296588485480931E-3</c:v>
                </c:pt>
                <c:pt idx="1">
                  <c:v>0.16222299268751253</c:v>
                </c:pt>
                <c:pt idx="2">
                  <c:v>0.31594171128722326</c:v>
                </c:pt>
                <c:pt idx="3">
                  <c:v>0.65241040479512413</c:v>
                </c:pt>
                <c:pt idx="4">
                  <c:v>1.2888490121272553</c:v>
                </c:pt>
                <c:pt idx="5">
                  <c:v>1.7455124351011586</c:v>
                </c:pt>
                <c:pt idx="6">
                  <c:v>2.032617730015613</c:v>
                </c:pt>
                <c:pt idx="7">
                  <c:v>2.2207361972580877</c:v>
                </c:pt>
                <c:pt idx="8">
                  <c:v>2.3387804802752501</c:v>
                </c:pt>
                <c:pt idx="9">
                  <c:v>2.3996122105672311</c:v>
                </c:pt>
                <c:pt idx="10">
                  <c:v>2.4415436092341278</c:v>
                </c:pt>
                <c:pt idx="11">
                  <c:v>2.4585828968625747</c:v>
                </c:pt>
                <c:pt idx="12">
                  <c:v>2.0772783000780222</c:v>
                </c:pt>
                <c:pt idx="13">
                  <c:v>1.8528511492506547</c:v>
                </c:pt>
                <c:pt idx="14">
                  <c:v>1.7551790215190775</c:v>
                </c:pt>
              </c:numCache>
            </c:numRef>
          </c:yVal>
          <c:smooth val="0"/>
          <c:extLst>
            <c:ext xmlns:c16="http://schemas.microsoft.com/office/drawing/2014/chart" uri="{C3380CC4-5D6E-409C-BE32-E72D297353CC}">
              <c16:uniqueId val="{00000005-CB41-45F7-B301-851CC24B121C}"/>
            </c:ext>
          </c:extLst>
        </c:ser>
        <c:ser>
          <c:idx val="6"/>
          <c:order val="6"/>
          <c:tx>
            <c:strRef>
              <c:f>'QPS (HamRadio)'!$L$125</c:f>
              <c:strCache>
                <c:ptCount val="1"/>
                <c:pt idx="0">
                  <c:v>Thermally eff. building, required distance (m), BEL 50%</c:v>
                </c:pt>
              </c:strCache>
            </c:strRef>
          </c:tx>
          <c:spPr>
            <a:ln w="9525" cap="rnd">
              <a:solidFill>
                <a:schemeClr val="accent1">
                  <a:lumMod val="60000"/>
                </a:schemeClr>
              </a:solidFill>
              <a:round/>
            </a:ln>
            <a:effectLst/>
          </c:spPr>
          <c:marker>
            <c:symbol val="circle"/>
            <c:size val="5"/>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w="9525">
                <a:solidFill>
                  <a:schemeClr val="accent1">
                    <a:lumMod val="60000"/>
                  </a:schemeClr>
                </a:solidFill>
                <a:round/>
              </a:ln>
              <a:effectLst/>
            </c:spPr>
          </c:marker>
          <c:xVal>
            <c:numRef>
              <c:f>'QPS (HamRadio)'!$A$126:$A$140</c:f>
              <c:numCache>
                <c:formatCode>General</c:formatCode>
                <c:ptCount val="15"/>
                <c:pt idx="0">
                  <c:v>0</c:v>
                </c:pt>
                <c:pt idx="1">
                  <c:v>50</c:v>
                </c:pt>
                <c:pt idx="2">
                  <c:v>100</c:v>
                </c:pt>
                <c:pt idx="3">
                  <c:v>200</c:v>
                </c:pt>
                <c:pt idx="4">
                  <c:v>300</c:v>
                </c:pt>
                <c:pt idx="5">
                  <c:v>400</c:v>
                </c:pt>
                <c:pt idx="6">
                  <c:v>500</c:v>
                </c:pt>
                <c:pt idx="7">
                  <c:v>600</c:v>
                </c:pt>
                <c:pt idx="8">
                  <c:v>700</c:v>
                </c:pt>
                <c:pt idx="9">
                  <c:v>800</c:v>
                </c:pt>
                <c:pt idx="10">
                  <c:v>900</c:v>
                </c:pt>
                <c:pt idx="11">
                  <c:v>1000</c:v>
                </c:pt>
                <c:pt idx="12">
                  <c:v>2000</c:v>
                </c:pt>
                <c:pt idx="13">
                  <c:v>3000</c:v>
                </c:pt>
                <c:pt idx="14">
                  <c:v>4000</c:v>
                </c:pt>
              </c:numCache>
            </c:numRef>
          </c:xVal>
          <c:yVal>
            <c:numRef>
              <c:f>'QPS (HamRadio)'!$L$126:$L$140</c:f>
              <c:numCache>
                <c:formatCode>0.00</c:formatCode>
                <c:ptCount val="15"/>
                <c:pt idx="0">
                  <c:v>4.4184330653284434E-3</c:v>
                </c:pt>
                <c:pt idx="1">
                  <c:v>0.17787397439495309</c:v>
                </c:pt>
                <c:pt idx="2">
                  <c:v>0.34642319767860602</c:v>
                </c:pt>
                <c:pt idx="3">
                  <c:v>0.71535378379480374</c:v>
                </c:pt>
                <c:pt idx="4">
                  <c:v>1.4131948399182206</c:v>
                </c:pt>
                <c:pt idx="5">
                  <c:v>1.9139163261852192</c:v>
                </c:pt>
                <c:pt idx="6">
                  <c:v>2.2287210220561775</c:v>
                </c:pt>
                <c:pt idx="7">
                  <c:v>2.434988819679428</c:v>
                </c:pt>
                <c:pt idx="8">
                  <c:v>2.5644218021871015</c:v>
                </c:pt>
                <c:pt idx="9">
                  <c:v>2.6311224680859215</c:v>
                </c:pt>
                <c:pt idx="10">
                  <c:v>2.6770993324579617</c:v>
                </c:pt>
                <c:pt idx="11">
                  <c:v>2.6957825398203652</c:v>
                </c:pt>
                <c:pt idx="12">
                  <c:v>2.2776903633569345</c:v>
                </c:pt>
                <c:pt idx="13">
                  <c:v>2.0316108858521877</c:v>
                </c:pt>
                <c:pt idx="14">
                  <c:v>1.9245155274236012</c:v>
                </c:pt>
              </c:numCache>
            </c:numRef>
          </c:yVal>
          <c:smooth val="0"/>
          <c:extLst>
            <c:ext xmlns:c16="http://schemas.microsoft.com/office/drawing/2014/chart" uri="{C3380CC4-5D6E-409C-BE32-E72D297353CC}">
              <c16:uniqueId val="{00000006-CB41-45F7-B301-851CC24B121C}"/>
            </c:ext>
          </c:extLst>
        </c:ser>
        <c:dLbls>
          <c:showLegendKey val="0"/>
          <c:showVal val="0"/>
          <c:showCatName val="0"/>
          <c:showSerName val="0"/>
          <c:showPercent val="0"/>
          <c:showBubbleSize val="0"/>
        </c:dLbls>
        <c:axId val="1375310847"/>
        <c:axId val="1375296287"/>
      </c:scatterChart>
      <c:valAx>
        <c:axId val="1375310847"/>
        <c:scaling>
          <c:orientation val="minMax"/>
          <c:max val="4000"/>
        </c:scaling>
        <c:delete val="0"/>
        <c:axPos val="b"/>
        <c:title>
          <c:tx>
            <c:rich>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AU"/>
                  <a:t>Assumed distance between SSc and Amateur Service (m)</a:t>
                </a:r>
              </a:p>
            </c:rich>
          </c:tx>
          <c:overlay val="0"/>
          <c:spPr>
            <a:noFill/>
            <a:ln>
              <a:noFill/>
            </a:ln>
            <a:effectLst/>
          </c:spPr>
          <c:txPr>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DK"/>
            </a:p>
          </c:txPr>
        </c:title>
        <c:numFmt formatCode="General"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DK"/>
          </a:p>
        </c:txPr>
        <c:crossAx val="1375296287"/>
        <c:crosses val="autoZero"/>
        <c:crossBetween val="midCat"/>
        <c:majorUnit val="1000"/>
        <c:minorUnit val="500"/>
      </c:valAx>
      <c:valAx>
        <c:axId val="1375296287"/>
        <c:scaling>
          <c:orientation val="minMax"/>
          <c:max val="100"/>
          <c:min val="0"/>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AU"/>
                  <a:t>Required minimum separation distance (m)</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DK"/>
            </a:p>
          </c:txPr>
        </c:title>
        <c:numFmt formatCode="0" sourceLinked="0"/>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DK"/>
          </a:p>
        </c:txPr>
        <c:crossAx val="1375310847"/>
        <c:crosses val="autoZero"/>
        <c:crossBetween val="midCat"/>
        <c:majorUnit val="20"/>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DK"/>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DK"/>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42">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9525" cap="rnd">
        <a:solidFill>
          <a:schemeClr val="phClr"/>
        </a:solidFill>
        <a:round/>
      </a:ln>
    </cs:spPr>
  </cs:dataPointLine>
  <cs:dataPointMarker>
    <cs:lnRef idx="0">
      <cs:styleClr val="auto"/>
    </cs:lnRef>
    <cs:fillRef idx="3">
      <cs:styleClr val="auto"/>
    </cs:fillRef>
    <cs:effectRef idx="2"/>
    <cs:fontRef idx="minor">
      <a:schemeClr val="tx2"/>
    </cs:fontRef>
    <cs:spPr>
      <a:ln w="9525">
        <a:solidFill>
          <a:schemeClr val="phClr"/>
        </a:solidFill>
        <a:round/>
      </a:ln>
    </cs:spPr>
  </cs:dataPointMarker>
  <cs:dataPointMarkerLayout symbol="circle" size="5"/>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9525" cap="rnd">
        <a:solidFill>
          <a:schemeClr val="phClr"/>
        </a:solidFill>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spPr>
      <a:ln>
        <a:solidFill>
          <a:schemeClr val="tx2">
            <a:lumMod val="40000"/>
            <a:lumOff val="60000"/>
          </a:schemeClr>
        </a:solidFill>
      </a:ln>
    </cs:spPr>
    <cs:defRPr sz="900" kern="1200"/>
  </cs:valueAxis>
  <cs:wall>
    <cs:lnRef idx="0"/>
    <cs:fillRef idx="0"/>
    <cs:effectRef idx="0"/>
    <cs:fontRef idx="minor">
      <a:schemeClr val="tx2"/>
    </cs:fontRef>
  </cs:wall>
</cs:chartStyle>
</file>

<file path=xl/charts/style1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42">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9525" cap="rnd">
        <a:solidFill>
          <a:schemeClr val="phClr"/>
        </a:solidFill>
        <a:round/>
      </a:ln>
    </cs:spPr>
  </cs:dataPointLine>
  <cs:dataPointMarker>
    <cs:lnRef idx="0">
      <cs:styleClr val="auto"/>
    </cs:lnRef>
    <cs:fillRef idx="3">
      <cs:styleClr val="auto"/>
    </cs:fillRef>
    <cs:effectRef idx="2"/>
    <cs:fontRef idx="minor">
      <a:schemeClr val="tx2"/>
    </cs:fontRef>
    <cs:spPr>
      <a:ln w="9525">
        <a:solidFill>
          <a:schemeClr val="phClr"/>
        </a:solidFill>
        <a:round/>
      </a:ln>
    </cs:spPr>
  </cs:dataPointMarker>
  <cs:dataPointMarkerLayout symbol="circle" size="5"/>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9525" cap="rnd">
        <a:solidFill>
          <a:schemeClr val="phClr"/>
        </a:solidFill>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spPr>
      <a:ln>
        <a:solidFill>
          <a:schemeClr val="tx2">
            <a:lumMod val="40000"/>
            <a:lumOff val="60000"/>
          </a:schemeClr>
        </a:solidFill>
      </a:ln>
    </cs:spPr>
    <cs:defRPr sz="900" kern="1200"/>
  </cs:valueAxis>
  <cs:wall>
    <cs:lnRef idx="0"/>
    <cs:fillRef idx="0"/>
    <cs:effectRef idx="0"/>
    <cs:fontRef idx="minor">
      <a:schemeClr val="tx2"/>
    </cs:fontRef>
  </cs:wall>
</cs:chartStyle>
</file>

<file path=xl/charts/style1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42">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9525" cap="rnd">
        <a:solidFill>
          <a:schemeClr val="phClr"/>
        </a:solidFill>
        <a:round/>
      </a:ln>
    </cs:spPr>
  </cs:dataPointLine>
  <cs:dataPointMarker>
    <cs:lnRef idx="0">
      <cs:styleClr val="auto"/>
    </cs:lnRef>
    <cs:fillRef idx="3">
      <cs:styleClr val="auto"/>
    </cs:fillRef>
    <cs:effectRef idx="2"/>
    <cs:fontRef idx="minor">
      <a:schemeClr val="tx2"/>
    </cs:fontRef>
    <cs:spPr>
      <a:ln w="9525">
        <a:solidFill>
          <a:schemeClr val="phClr"/>
        </a:solidFill>
        <a:round/>
      </a:ln>
    </cs:spPr>
  </cs:dataPointMarker>
  <cs:dataPointMarkerLayout symbol="circle" size="5"/>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9525" cap="rnd">
        <a:solidFill>
          <a:schemeClr val="phClr"/>
        </a:solidFill>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spPr>
      <a:ln>
        <a:solidFill>
          <a:schemeClr val="tx2">
            <a:lumMod val="40000"/>
            <a:lumOff val="60000"/>
          </a:schemeClr>
        </a:solidFill>
      </a:ln>
    </cs:spPr>
    <cs:defRPr sz="900" kern="1200"/>
  </cs:valueAxis>
  <cs:wall>
    <cs:lnRef idx="0"/>
    <cs:fillRef idx="0"/>
    <cs:effectRef idx="0"/>
    <cs:fontRef idx="minor">
      <a:schemeClr val="tx2"/>
    </cs:fontRef>
  </cs:wall>
</cs:chartStyle>
</file>

<file path=xl/charts/style1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42">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9525" cap="rnd">
        <a:solidFill>
          <a:schemeClr val="phClr"/>
        </a:solidFill>
        <a:round/>
      </a:ln>
    </cs:spPr>
  </cs:dataPointLine>
  <cs:dataPointMarker>
    <cs:lnRef idx="0">
      <cs:styleClr val="auto"/>
    </cs:lnRef>
    <cs:fillRef idx="3">
      <cs:styleClr val="auto"/>
    </cs:fillRef>
    <cs:effectRef idx="2"/>
    <cs:fontRef idx="minor">
      <a:schemeClr val="tx2"/>
    </cs:fontRef>
    <cs:spPr>
      <a:ln w="9525">
        <a:solidFill>
          <a:schemeClr val="phClr"/>
        </a:solidFill>
        <a:round/>
      </a:ln>
    </cs:spPr>
  </cs:dataPointMarker>
  <cs:dataPointMarkerLayout symbol="circle" size="5"/>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9525" cap="rnd">
        <a:solidFill>
          <a:schemeClr val="phClr"/>
        </a:solidFill>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spPr>
      <a:ln>
        <a:solidFill>
          <a:schemeClr val="tx2">
            <a:lumMod val="40000"/>
            <a:lumOff val="60000"/>
          </a:schemeClr>
        </a:solidFill>
      </a:ln>
    </cs:spPr>
    <cs:defRPr sz="900" kern="1200"/>
  </cs:valueAxis>
  <cs:wall>
    <cs:lnRef idx="0"/>
    <cs:fillRef idx="0"/>
    <cs:effectRef idx="0"/>
    <cs:fontRef idx="minor">
      <a:schemeClr val="tx2"/>
    </cs:fontRef>
  </cs:wall>
</cs:chartStyle>
</file>

<file path=xl/charts/style1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42">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9525" cap="rnd">
        <a:solidFill>
          <a:schemeClr val="phClr"/>
        </a:solidFill>
        <a:round/>
      </a:ln>
    </cs:spPr>
  </cs:dataPointLine>
  <cs:dataPointMarker>
    <cs:lnRef idx="0">
      <cs:styleClr val="auto"/>
    </cs:lnRef>
    <cs:fillRef idx="3">
      <cs:styleClr val="auto"/>
    </cs:fillRef>
    <cs:effectRef idx="2"/>
    <cs:fontRef idx="minor">
      <a:schemeClr val="tx2"/>
    </cs:fontRef>
    <cs:spPr>
      <a:ln w="9525">
        <a:solidFill>
          <a:schemeClr val="phClr"/>
        </a:solidFill>
        <a:round/>
      </a:ln>
    </cs:spPr>
  </cs:dataPointMarker>
  <cs:dataPointMarkerLayout symbol="circle" size="5"/>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9525" cap="rnd">
        <a:solidFill>
          <a:schemeClr val="phClr"/>
        </a:solidFill>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spPr>
      <a:ln>
        <a:solidFill>
          <a:schemeClr val="tx2">
            <a:lumMod val="40000"/>
            <a:lumOff val="60000"/>
          </a:schemeClr>
        </a:solidFill>
      </a:ln>
    </cs:spPr>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42">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9525" cap="rnd">
        <a:solidFill>
          <a:schemeClr val="phClr"/>
        </a:solidFill>
        <a:round/>
      </a:ln>
    </cs:spPr>
  </cs:dataPointLine>
  <cs:dataPointMarker>
    <cs:lnRef idx="0">
      <cs:styleClr val="auto"/>
    </cs:lnRef>
    <cs:fillRef idx="3">
      <cs:styleClr val="auto"/>
    </cs:fillRef>
    <cs:effectRef idx="2"/>
    <cs:fontRef idx="minor">
      <a:schemeClr val="tx2"/>
    </cs:fontRef>
    <cs:spPr>
      <a:ln w="9525">
        <a:solidFill>
          <a:schemeClr val="phClr"/>
        </a:solidFill>
        <a:round/>
      </a:ln>
    </cs:spPr>
  </cs:dataPointMarker>
  <cs:dataPointMarkerLayout symbol="circle" size="5"/>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9525" cap="rnd">
        <a:solidFill>
          <a:schemeClr val="phClr"/>
        </a:solidFill>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spPr>
      <a:ln>
        <a:solidFill>
          <a:schemeClr val="tx2">
            <a:lumMod val="40000"/>
            <a:lumOff val="60000"/>
          </a:schemeClr>
        </a:solidFill>
      </a:ln>
    </cs:spPr>
    <cs:defRPr sz="900" kern="1200"/>
  </cs:valueAxis>
  <cs:wall>
    <cs:lnRef idx="0"/>
    <cs:fillRef idx="0"/>
    <cs:effectRef idx="0"/>
    <cs:fontRef idx="minor">
      <a:schemeClr val="tx2"/>
    </cs:fontRef>
  </cs:wall>
</cs:chartStyle>
</file>

<file path=xl/charts/style2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42">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9525" cap="rnd">
        <a:solidFill>
          <a:schemeClr val="phClr"/>
        </a:solidFill>
        <a:round/>
      </a:ln>
    </cs:spPr>
  </cs:dataPointLine>
  <cs:dataPointMarker>
    <cs:lnRef idx="0">
      <cs:styleClr val="auto"/>
    </cs:lnRef>
    <cs:fillRef idx="3">
      <cs:styleClr val="auto"/>
    </cs:fillRef>
    <cs:effectRef idx="2"/>
    <cs:fontRef idx="minor">
      <a:schemeClr val="tx2"/>
    </cs:fontRef>
    <cs:spPr>
      <a:ln w="9525">
        <a:solidFill>
          <a:schemeClr val="phClr"/>
        </a:solidFill>
        <a:round/>
      </a:ln>
    </cs:spPr>
  </cs:dataPointMarker>
  <cs:dataPointMarkerLayout symbol="circle" size="5"/>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9525" cap="rnd">
        <a:solidFill>
          <a:schemeClr val="phClr"/>
        </a:solidFill>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spPr>
      <a:ln>
        <a:solidFill>
          <a:schemeClr val="tx2">
            <a:lumMod val="40000"/>
            <a:lumOff val="60000"/>
          </a:schemeClr>
        </a:solidFill>
      </a:ln>
    </cs:spPr>
    <cs:defRPr sz="900" kern="1200"/>
  </cs:valueAxis>
  <cs:wall>
    <cs:lnRef idx="0"/>
    <cs:fillRef idx="0"/>
    <cs:effectRef idx="0"/>
    <cs:fontRef idx="minor">
      <a:schemeClr val="tx2"/>
    </cs:fontRef>
  </cs:wall>
</cs:chartStyle>
</file>

<file path=xl/charts/style24.xml><?xml version="1.0" encoding="utf-8"?>
<cs:chartStyle xmlns:cs="http://schemas.microsoft.com/office/drawing/2012/chartStyle" xmlns:a="http://schemas.openxmlformats.org/drawingml/2006/main" id="242">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9525" cap="rnd">
        <a:solidFill>
          <a:schemeClr val="phClr"/>
        </a:solidFill>
        <a:round/>
      </a:ln>
    </cs:spPr>
  </cs:dataPointLine>
  <cs:dataPointMarker>
    <cs:lnRef idx="0">
      <cs:styleClr val="auto"/>
    </cs:lnRef>
    <cs:fillRef idx="3">
      <cs:styleClr val="auto"/>
    </cs:fillRef>
    <cs:effectRef idx="2"/>
    <cs:fontRef idx="minor">
      <a:schemeClr val="tx2"/>
    </cs:fontRef>
    <cs:spPr>
      <a:ln w="9525">
        <a:solidFill>
          <a:schemeClr val="phClr"/>
        </a:solidFill>
        <a:round/>
      </a:ln>
    </cs:spPr>
  </cs:dataPointMarker>
  <cs:dataPointMarkerLayout symbol="circle" size="5"/>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9525" cap="rnd">
        <a:solidFill>
          <a:schemeClr val="phClr"/>
        </a:solidFill>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spPr>
      <a:ln>
        <a:solidFill>
          <a:schemeClr val="tx2">
            <a:lumMod val="40000"/>
            <a:lumOff val="60000"/>
          </a:schemeClr>
        </a:solidFill>
      </a:ln>
    </cs:spPr>
    <cs:defRPr sz="900" kern="1200"/>
  </cs:valueAxis>
  <cs:wall>
    <cs:lnRef idx="0"/>
    <cs:fillRef idx="0"/>
    <cs:effectRef idx="0"/>
    <cs:fontRef idx="minor">
      <a:schemeClr val="tx2"/>
    </cs:fontRef>
  </cs:wall>
</cs:chartStyle>
</file>

<file path=xl/charts/style2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2">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9525" cap="rnd">
        <a:solidFill>
          <a:schemeClr val="phClr"/>
        </a:solidFill>
        <a:round/>
      </a:ln>
    </cs:spPr>
  </cs:dataPointLine>
  <cs:dataPointMarker>
    <cs:lnRef idx="0">
      <cs:styleClr val="auto"/>
    </cs:lnRef>
    <cs:fillRef idx="3">
      <cs:styleClr val="auto"/>
    </cs:fillRef>
    <cs:effectRef idx="2"/>
    <cs:fontRef idx="minor">
      <a:schemeClr val="tx2"/>
    </cs:fontRef>
    <cs:spPr>
      <a:ln w="9525">
        <a:solidFill>
          <a:schemeClr val="phClr"/>
        </a:solidFill>
        <a:round/>
      </a:ln>
    </cs:spPr>
  </cs:dataPointMarker>
  <cs:dataPointMarkerLayout symbol="circle" size="5"/>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9525" cap="rnd">
        <a:solidFill>
          <a:schemeClr val="phClr"/>
        </a:solidFill>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spPr>
      <a:ln>
        <a:solidFill>
          <a:schemeClr val="tx2">
            <a:lumMod val="40000"/>
            <a:lumOff val="60000"/>
          </a:schemeClr>
        </a:solidFill>
      </a:ln>
    </cs:spPr>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2">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9525" cap="rnd">
        <a:solidFill>
          <a:schemeClr val="phClr"/>
        </a:solidFill>
        <a:round/>
      </a:ln>
    </cs:spPr>
  </cs:dataPointLine>
  <cs:dataPointMarker>
    <cs:lnRef idx="0">
      <cs:styleClr val="auto"/>
    </cs:lnRef>
    <cs:fillRef idx="3">
      <cs:styleClr val="auto"/>
    </cs:fillRef>
    <cs:effectRef idx="2"/>
    <cs:fontRef idx="minor">
      <a:schemeClr val="tx2"/>
    </cs:fontRef>
    <cs:spPr>
      <a:ln w="9525">
        <a:solidFill>
          <a:schemeClr val="phClr"/>
        </a:solidFill>
        <a:round/>
      </a:ln>
    </cs:spPr>
  </cs:dataPointMarker>
  <cs:dataPointMarkerLayout symbol="circle" size="5"/>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9525" cap="rnd">
        <a:solidFill>
          <a:schemeClr val="phClr"/>
        </a:solidFill>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spPr>
      <a:ln>
        <a:solidFill>
          <a:schemeClr val="tx2">
            <a:lumMod val="40000"/>
            <a:lumOff val="60000"/>
          </a:schemeClr>
        </a:solidFill>
      </a:ln>
    </cs:spPr>
    <cs:defRPr sz="900" kern="1200"/>
  </cs:valueAxis>
  <cs:wall>
    <cs:lnRef idx="0"/>
    <cs:fillRef idx="0"/>
    <cs:effectRef idx="0"/>
    <cs:fontRef idx="minor">
      <a:schemeClr val="tx2"/>
    </cs:fontRef>
  </cs:wall>
</cs:chartStyle>
</file>

<file path=xl/charts/style6.xml><?xml version="1.0" encoding="utf-8"?>
<cs:chartStyle xmlns:cs="http://schemas.microsoft.com/office/drawing/2012/chartStyle" xmlns:a="http://schemas.openxmlformats.org/drawingml/2006/main" id="242">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9525" cap="rnd">
        <a:solidFill>
          <a:schemeClr val="phClr"/>
        </a:solidFill>
        <a:round/>
      </a:ln>
    </cs:spPr>
  </cs:dataPointLine>
  <cs:dataPointMarker>
    <cs:lnRef idx="0">
      <cs:styleClr val="auto"/>
    </cs:lnRef>
    <cs:fillRef idx="3">
      <cs:styleClr val="auto"/>
    </cs:fillRef>
    <cs:effectRef idx="2"/>
    <cs:fontRef idx="minor">
      <a:schemeClr val="tx2"/>
    </cs:fontRef>
    <cs:spPr>
      <a:ln w="9525">
        <a:solidFill>
          <a:schemeClr val="phClr"/>
        </a:solidFill>
        <a:round/>
      </a:ln>
    </cs:spPr>
  </cs:dataPointMarker>
  <cs:dataPointMarkerLayout symbol="circle" size="5"/>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9525" cap="rnd">
        <a:solidFill>
          <a:schemeClr val="phClr"/>
        </a:solidFill>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spPr>
      <a:ln>
        <a:solidFill>
          <a:schemeClr val="tx2">
            <a:lumMod val="40000"/>
            <a:lumOff val="60000"/>
          </a:schemeClr>
        </a:solidFill>
      </a:ln>
    </cs:spPr>
    <cs:defRPr sz="900" kern="1200"/>
  </cs:valueAxis>
  <cs:wall>
    <cs:lnRef idx="0"/>
    <cs:fillRef idx="0"/>
    <cs:effectRef idx="0"/>
    <cs:fontRef idx="minor">
      <a:schemeClr val="tx2"/>
    </cs:fontRef>
  </cs:wall>
</cs:chartStyle>
</file>

<file path=xl/charts/style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42">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9525" cap="rnd">
        <a:solidFill>
          <a:schemeClr val="phClr"/>
        </a:solidFill>
        <a:round/>
      </a:ln>
    </cs:spPr>
  </cs:dataPointLine>
  <cs:dataPointMarker>
    <cs:lnRef idx="0">
      <cs:styleClr val="auto"/>
    </cs:lnRef>
    <cs:fillRef idx="3">
      <cs:styleClr val="auto"/>
    </cs:fillRef>
    <cs:effectRef idx="2"/>
    <cs:fontRef idx="minor">
      <a:schemeClr val="tx2"/>
    </cs:fontRef>
    <cs:spPr>
      <a:ln w="9525">
        <a:solidFill>
          <a:schemeClr val="phClr"/>
        </a:solidFill>
        <a:round/>
      </a:ln>
    </cs:spPr>
  </cs:dataPointMarker>
  <cs:dataPointMarkerLayout symbol="circle" size="5"/>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9525" cap="rnd">
        <a:solidFill>
          <a:schemeClr val="phClr"/>
        </a:solidFill>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spPr>
      <a:ln>
        <a:solidFill>
          <a:schemeClr val="tx2">
            <a:lumMod val="40000"/>
            <a:lumOff val="60000"/>
          </a:schemeClr>
        </a:solidFill>
      </a:ln>
    </cs:spPr>
    <cs:defRPr sz="900" kern="1200"/>
  </cs:valueAxis>
  <cs:wall>
    <cs:lnRef idx="0"/>
    <cs:fillRef idx="0"/>
    <cs:effectRef idx="0"/>
    <cs:fontRef idx="minor">
      <a:schemeClr val="tx2"/>
    </cs:fontRef>
  </cs:wall>
</cs:chartStyle>
</file>

<file path=xl/charts/style9.xml><?xml version="1.0" encoding="utf-8"?>
<cs:chartStyle xmlns:cs="http://schemas.microsoft.com/office/drawing/2012/chartStyle" xmlns:a="http://schemas.openxmlformats.org/drawingml/2006/main" id="242">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9525" cap="rnd">
        <a:solidFill>
          <a:schemeClr val="phClr"/>
        </a:solidFill>
        <a:round/>
      </a:ln>
    </cs:spPr>
  </cs:dataPointLine>
  <cs:dataPointMarker>
    <cs:lnRef idx="0">
      <cs:styleClr val="auto"/>
    </cs:lnRef>
    <cs:fillRef idx="3">
      <cs:styleClr val="auto"/>
    </cs:fillRef>
    <cs:effectRef idx="2"/>
    <cs:fontRef idx="minor">
      <a:schemeClr val="tx2"/>
    </cs:fontRef>
    <cs:spPr>
      <a:ln w="9525">
        <a:solidFill>
          <a:schemeClr val="phClr"/>
        </a:solidFill>
        <a:round/>
      </a:ln>
    </cs:spPr>
  </cs:dataPointMarker>
  <cs:dataPointMarkerLayout symbol="circle" size="5"/>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9525" cap="rnd">
        <a:solidFill>
          <a:schemeClr val="phClr"/>
        </a:solidFill>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spPr>
      <a:ln>
        <a:solidFill>
          <a:schemeClr val="tx2">
            <a:lumMod val="40000"/>
            <a:lumOff val="60000"/>
          </a:schemeClr>
        </a:solidFill>
      </a:ln>
    </cs:spPr>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19.xml"/><Relationship Id="rId1" Type="http://schemas.openxmlformats.org/officeDocument/2006/relationships/chart" Target="../charts/chart18.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21.xml"/><Relationship Id="rId1" Type="http://schemas.openxmlformats.org/officeDocument/2006/relationships/chart" Target="../charts/chart20.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24.xml"/><Relationship Id="rId2" Type="http://schemas.openxmlformats.org/officeDocument/2006/relationships/chart" Target="../charts/chart23.xml"/><Relationship Id="rId1" Type="http://schemas.openxmlformats.org/officeDocument/2006/relationships/chart" Target="../charts/chart22.xml"/><Relationship Id="rId4" Type="http://schemas.openxmlformats.org/officeDocument/2006/relationships/image" Target="../media/image2.png"/></Relationships>
</file>

<file path=xl/drawings/_rels/drawing13.xml.rels><?xml version="1.0" encoding="UTF-8" standalone="yes"?>
<Relationships xmlns="http://schemas.openxmlformats.org/package/2006/relationships"><Relationship Id="rId3" Type="http://schemas.openxmlformats.org/officeDocument/2006/relationships/chart" Target="../charts/chart27.xml"/><Relationship Id="rId2" Type="http://schemas.openxmlformats.org/officeDocument/2006/relationships/chart" Target="../charts/chart26.xml"/><Relationship Id="rId1" Type="http://schemas.openxmlformats.org/officeDocument/2006/relationships/chart" Target="../charts/chart25.xml"/><Relationship Id="rId4" Type="http://schemas.openxmlformats.org/officeDocument/2006/relationships/chart" Target="../charts/chart28.xml"/></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3.xml"/><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8.xml"/><Relationship Id="rId1" Type="http://schemas.openxmlformats.org/officeDocument/2006/relationships/chart" Target="../charts/chart7.xml"/><Relationship Id="rId4" Type="http://schemas.openxmlformats.org/officeDocument/2006/relationships/chart" Target="../charts/chart9.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twoCellAnchor>
    <xdr:from>
      <xdr:col>3</xdr:col>
      <xdr:colOff>295274</xdr:colOff>
      <xdr:row>0</xdr:row>
      <xdr:rowOff>38100</xdr:rowOff>
    </xdr:from>
    <xdr:to>
      <xdr:col>20</xdr:col>
      <xdr:colOff>266699</xdr:colOff>
      <xdr:row>26</xdr:row>
      <xdr:rowOff>47625</xdr:rowOff>
    </xdr:to>
    <xdr:graphicFrame macro="">
      <xdr:nvGraphicFramePr>
        <xdr:cNvPr id="2" name="Diagramm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17</xdr:col>
      <xdr:colOff>21149</xdr:colOff>
      <xdr:row>1</xdr:row>
      <xdr:rowOff>18243</xdr:rowOff>
    </xdr:from>
    <xdr:to>
      <xdr:col>21</xdr:col>
      <xdr:colOff>742627</xdr:colOff>
      <xdr:row>18</xdr:row>
      <xdr:rowOff>161441</xdr:rowOff>
    </xdr:to>
    <xdr:graphicFrame macro="">
      <xdr:nvGraphicFramePr>
        <xdr:cNvPr id="2" name="Diagramm 3">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475969</xdr:colOff>
      <xdr:row>24</xdr:row>
      <xdr:rowOff>113614</xdr:rowOff>
    </xdr:from>
    <xdr:to>
      <xdr:col>9</xdr:col>
      <xdr:colOff>82528</xdr:colOff>
      <xdr:row>49</xdr:row>
      <xdr:rowOff>31114</xdr:rowOff>
    </xdr:to>
    <xdr:graphicFrame macro="">
      <xdr:nvGraphicFramePr>
        <xdr:cNvPr id="3" name="Diagramm 2">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7</xdr:col>
      <xdr:colOff>21149</xdr:colOff>
      <xdr:row>1</xdr:row>
      <xdr:rowOff>18243</xdr:rowOff>
    </xdr:from>
    <xdr:to>
      <xdr:col>11</xdr:col>
      <xdr:colOff>742627</xdr:colOff>
      <xdr:row>18</xdr:row>
      <xdr:rowOff>161441</xdr:rowOff>
    </xdr:to>
    <xdr:graphicFrame macro="">
      <xdr:nvGraphicFramePr>
        <xdr:cNvPr id="2" name="Diagramm 3">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333094</xdr:colOff>
      <xdr:row>21</xdr:row>
      <xdr:rowOff>119058</xdr:rowOff>
    </xdr:from>
    <xdr:to>
      <xdr:col>8</xdr:col>
      <xdr:colOff>627694</xdr:colOff>
      <xdr:row>46</xdr:row>
      <xdr:rowOff>36558</xdr:rowOff>
    </xdr:to>
    <xdr:graphicFrame macro="">
      <xdr:nvGraphicFramePr>
        <xdr:cNvPr id="3" name="Diagramm 4">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20</xdr:row>
      <xdr:rowOff>29323</xdr:rowOff>
    </xdr:from>
    <xdr:to>
      <xdr:col>6</xdr:col>
      <xdr:colOff>104383</xdr:colOff>
      <xdr:row>39</xdr:row>
      <xdr:rowOff>55090</xdr:rowOff>
    </xdr:to>
    <xdr:graphicFrame macro="">
      <xdr:nvGraphicFramePr>
        <xdr:cNvPr id="2" name="Diagramm 3">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371343</xdr:colOff>
      <xdr:row>39</xdr:row>
      <xdr:rowOff>40061</xdr:rowOff>
    </xdr:from>
    <xdr:to>
      <xdr:col>9</xdr:col>
      <xdr:colOff>443988</xdr:colOff>
      <xdr:row>64</xdr:row>
      <xdr:rowOff>12939</xdr:rowOff>
    </xdr:to>
    <xdr:graphicFrame macro="">
      <xdr:nvGraphicFramePr>
        <xdr:cNvPr id="3" name="Chart 2">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41246</xdr:colOff>
      <xdr:row>39</xdr:row>
      <xdr:rowOff>43708</xdr:rowOff>
    </xdr:from>
    <xdr:to>
      <xdr:col>17</xdr:col>
      <xdr:colOff>422575</xdr:colOff>
      <xdr:row>64</xdr:row>
      <xdr:rowOff>16586</xdr:rowOff>
    </xdr:to>
    <xdr:graphicFrame macro="">
      <xdr:nvGraphicFramePr>
        <xdr:cNvPr id="8" name="Chart 7">
          <a:extLst>
            <a:ext uri="{FF2B5EF4-FFF2-40B4-BE49-F238E27FC236}">
              <a16:creationId xmlns:a16="http://schemas.microsoft.com/office/drawing/2014/main" id="{00000000-0008-0000-0A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18</xdr:col>
      <xdr:colOff>499747</xdr:colOff>
      <xdr:row>11</xdr:row>
      <xdr:rowOff>123094</xdr:rowOff>
    </xdr:from>
    <xdr:to>
      <xdr:col>25</xdr:col>
      <xdr:colOff>164303</xdr:colOff>
      <xdr:row>39</xdr:row>
      <xdr:rowOff>49967</xdr:rowOff>
    </xdr:to>
    <xdr:pic>
      <xdr:nvPicPr>
        <xdr:cNvPr id="4" name="Picture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4"/>
        <a:stretch>
          <a:fillRect/>
        </a:stretch>
      </xdr:blipFill>
      <xdr:spPr>
        <a:xfrm>
          <a:off x="10733584" y="2692629"/>
          <a:ext cx="6664324" cy="5154547"/>
        </a:xfrm>
        <a:prstGeom prst="rect">
          <a:avLst/>
        </a:prstGeom>
        <a:ln w="12700">
          <a:solidFill>
            <a:schemeClr val="tx1"/>
          </a:solidFill>
        </a:ln>
      </xdr:spPr>
    </xdr:pic>
    <xdr:clientData/>
  </xdr:twoCellAnchor>
</xdr:wsDr>
</file>

<file path=xl/drawings/drawing13.xml><?xml version="1.0" encoding="utf-8"?>
<xdr:wsDr xmlns:xdr="http://schemas.openxmlformats.org/drawingml/2006/spreadsheetDrawing" xmlns:a="http://schemas.openxmlformats.org/drawingml/2006/main">
  <xdr:twoCellAnchor>
    <xdr:from>
      <xdr:col>18</xdr:col>
      <xdr:colOff>21149</xdr:colOff>
      <xdr:row>1</xdr:row>
      <xdr:rowOff>18243</xdr:rowOff>
    </xdr:from>
    <xdr:to>
      <xdr:col>22</xdr:col>
      <xdr:colOff>742627</xdr:colOff>
      <xdr:row>18</xdr:row>
      <xdr:rowOff>161441</xdr:rowOff>
    </xdr:to>
    <xdr:graphicFrame macro="">
      <xdr:nvGraphicFramePr>
        <xdr:cNvPr id="2" name="Diagramm 3">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475969</xdr:colOff>
      <xdr:row>24</xdr:row>
      <xdr:rowOff>113614</xdr:rowOff>
    </xdr:from>
    <xdr:to>
      <xdr:col>16</xdr:col>
      <xdr:colOff>285750</xdr:colOff>
      <xdr:row>58</xdr:row>
      <xdr:rowOff>76308</xdr:rowOff>
    </xdr:to>
    <xdr:graphicFrame macro="">
      <xdr:nvGraphicFramePr>
        <xdr:cNvPr id="6" name="Diagramm 5">
          <a:extLst>
            <a:ext uri="{FF2B5EF4-FFF2-40B4-BE49-F238E27FC236}">
              <a16:creationId xmlns:a16="http://schemas.microsoft.com/office/drawing/2014/main" id="{00000000-0008-0000-0D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133350</xdr:colOff>
      <xdr:row>24</xdr:row>
      <xdr:rowOff>133350</xdr:rowOff>
    </xdr:from>
    <xdr:to>
      <xdr:col>30</xdr:col>
      <xdr:colOff>342900</xdr:colOff>
      <xdr:row>58</xdr:row>
      <xdr:rowOff>90601</xdr:rowOff>
    </xdr:to>
    <xdr:graphicFrame macro="">
      <xdr:nvGraphicFramePr>
        <xdr:cNvPr id="7" name="Diagramm 6">
          <a:extLst>
            <a:ext uri="{FF2B5EF4-FFF2-40B4-BE49-F238E27FC236}">
              <a16:creationId xmlns:a16="http://schemas.microsoft.com/office/drawing/2014/main" id="{00000000-0008-0000-0D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495019</xdr:colOff>
      <xdr:row>59</xdr:row>
      <xdr:rowOff>119057</xdr:rowOff>
    </xdr:from>
    <xdr:to>
      <xdr:col>16</xdr:col>
      <xdr:colOff>233082</xdr:colOff>
      <xdr:row>93</xdr:row>
      <xdr:rowOff>81751</xdr:rowOff>
    </xdr:to>
    <xdr:graphicFrame macro="">
      <xdr:nvGraphicFramePr>
        <xdr:cNvPr id="9" name="Diagramm 8">
          <a:extLst>
            <a:ext uri="{FF2B5EF4-FFF2-40B4-BE49-F238E27FC236}">
              <a16:creationId xmlns:a16="http://schemas.microsoft.com/office/drawing/2014/main" id="{00000000-0008-0000-0D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0.46242</cdr:x>
      <cdr:y>0.70441</cdr:y>
    </cdr:from>
    <cdr:to>
      <cdr:x>0.58896</cdr:x>
      <cdr:y>0.77159</cdr:y>
    </cdr:to>
    <cdr:sp macro="" textlink="">
      <cdr:nvSpPr>
        <cdr:cNvPr id="2" name="Textfeld 1"/>
        <cdr:cNvSpPr txBox="1"/>
      </cdr:nvSpPr>
      <cdr:spPr>
        <a:xfrm xmlns:a="http://schemas.openxmlformats.org/drawingml/2006/main">
          <a:off x="4629150" y="3495674"/>
          <a:ext cx="1266825" cy="3333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AU" sz="1100"/>
            <a:t>Distance [m]</a:t>
          </a:r>
        </a:p>
      </cdr:txBody>
    </cdr:sp>
  </cdr:relSizeAnchor>
</c:userShapes>
</file>

<file path=xl/drawings/drawing3.xml><?xml version="1.0" encoding="utf-8"?>
<xdr:wsDr xmlns:xdr="http://schemas.openxmlformats.org/drawingml/2006/spreadsheetDrawing" xmlns:a="http://schemas.openxmlformats.org/drawingml/2006/main">
  <xdr:twoCellAnchor>
    <xdr:from>
      <xdr:col>3</xdr:col>
      <xdr:colOff>133349</xdr:colOff>
      <xdr:row>3</xdr:row>
      <xdr:rowOff>38099</xdr:rowOff>
    </xdr:from>
    <xdr:to>
      <xdr:col>9</xdr:col>
      <xdr:colOff>246529</xdr:colOff>
      <xdr:row>23</xdr:row>
      <xdr:rowOff>470646</xdr:rowOff>
    </xdr:to>
    <xdr:graphicFrame macro="">
      <xdr:nvGraphicFramePr>
        <xdr:cNvPr id="2" name="Diagramm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1257300</xdr:colOff>
      <xdr:row>59</xdr:row>
      <xdr:rowOff>85092</xdr:rowOff>
    </xdr:from>
    <xdr:to>
      <xdr:col>19</xdr:col>
      <xdr:colOff>57150</xdr:colOff>
      <xdr:row>85</xdr:row>
      <xdr:rowOff>28575</xdr:rowOff>
    </xdr:to>
    <xdr:graphicFrame macro="">
      <xdr:nvGraphicFramePr>
        <xdr:cNvPr id="3" name="Diagramm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18</xdr:col>
      <xdr:colOff>0</xdr:colOff>
      <xdr:row>19</xdr:row>
      <xdr:rowOff>138545</xdr:rowOff>
    </xdr:from>
    <xdr:ext cx="10455512" cy="5414804"/>
    <xdr:pic>
      <xdr:nvPicPr>
        <xdr:cNvPr id="9" name="Grafik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3"/>
        <a:stretch>
          <a:fillRect/>
        </a:stretch>
      </xdr:blipFill>
      <xdr:spPr>
        <a:xfrm>
          <a:off x="17569543" y="3665516"/>
          <a:ext cx="10455512" cy="5414804"/>
        </a:xfrm>
        <a:prstGeom prst="rect">
          <a:avLst/>
        </a:prstGeom>
      </xdr:spPr>
    </xdr:pic>
    <xdr:clientData/>
  </xdr:oneCellAnchor>
  <xdr:twoCellAnchor>
    <xdr:from>
      <xdr:col>17</xdr:col>
      <xdr:colOff>990599</xdr:colOff>
      <xdr:row>50</xdr:row>
      <xdr:rowOff>41484</xdr:rowOff>
    </xdr:from>
    <xdr:to>
      <xdr:col>24</xdr:col>
      <xdr:colOff>22968</xdr:colOff>
      <xdr:row>54</xdr:row>
      <xdr:rowOff>145077</xdr:rowOff>
    </xdr:to>
    <xdr:sp macro="" textlink="">
      <xdr:nvSpPr>
        <xdr:cNvPr id="99" name="Textfeld 77">
          <a:extLst>
            <a:ext uri="{FF2B5EF4-FFF2-40B4-BE49-F238E27FC236}">
              <a16:creationId xmlns:a16="http://schemas.microsoft.com/office/drawing/2014/main" id="{00000000-0008-0000-0100-000063000000}"/>
            </a:ext>
          </a:extLst>
        </xdr:cNvPr>
        <xdr:cNvSpPr txBox="1"/>
      </xdr:nvSpPr>
      <xdr:spPr>
        <a:xfrm>
          <a:off x="17493342" y="9805970"/>
          <a:ext cx="4867112" cy="84382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DE" sz="1200"/>
            <a:t>At the same height and a horizontal</a:t>
          </a:r>
          <a:r>
            <a:rPr lang="de-DE" sz="1200" baseline="0"/>
            <a:t> incident angle of 33,2° the entire array can be seen.</a:t>
          </a:r>
          <a:endParaRPr lang="de-DE" sz="1200"/>
        </a:p>
        <a:p>
          <a:endParaRPr lang="de-DE" sz="1200"/>
        </a:p>
        <a:p>
          <a:r>
            <a:rPr lang="de-DE" sz="1200"/>
            <a:t>in</a:t>
          </a:r>
          <a:r>
            <a:rPr lang="de-DE" sz="1200" baseline="0"/>
            <a:t> this scenario no C_angle scaling is considered.</a:t>
          </a:r>
          <a:endParaRPr lang="de-DE" sz="1200"/>
        </a:p>
      </xdr:txBody>
    </xdr:sp>
    <xdr:clientData/>
  </xdr:twoCellAnchor>
  <xdr:twoCellAnchor>
    <xdr:from>
      <xdr:col>27</xdr:col>
      <xdr:colOff>540379</xdr:colOff>
      <xdr:row>54</xdr:row>
      <xdr:rowOff>29883</xdr:rowOff>
    </xdr:from>
    <xdr:to>
      <xdr:col>29</xdr:col>
      <xdr:colOff>326990</xdr:colOff>
      <xdr:row>64</xdr:row>
      <xdr:rowOff>159092</xdr:rowOff>
    </xdr:to>
    <xdr:grpSp>
      <xdr:nvGrpSpPr>
        <xdr:cNvPr id="140" name="Gruppieren 139">
          <a:extLst>
            <a:ext uri="{FF2B5EF4-FFF2-40B4-BE49-F238E27FC236}">
              <a16:creationId xmlns:a16="http://schemas.microsoft.com/office/drawing/2014/main" id="{00000000-0008-0000-0100-00008C000000}"/>
            </a:ext>
          </a:extLst>
        </xdr:cNvPr>
        <xdr:cNvGrpSpPr/>
      </xdr:nvGrpSpPr>
      <xdr:grpSpPr>
        <a:xfrm>
          <a:off x="25827253" y="10563412"/>
          <a:ext cx="1400258" cy="1986185"/>
          <a:chOff x="5760721" y="1476000"/>
          <a:chExt cx="456528" cy="656886"/>
        </a:xfrm>
      </xdr:grpSpPr>
      <xdr:cxnSp macro="">
        <xdr:nvCxnSpPr>
          <xdr:cNvPr id="161" name="Gerade Verbindung mit Pfeil 160">
            <a:extLst>
              <a:ext uri="{FF2B5EF4-FFF2-40B4-BE49-F238E27FC236}">
                <a16:creationId xmlns:a16="http://schemas.microsoft.com/office/drawing/2014/main" id="{00000000-0008-0000-0100-0000A1000000}"/>
              </a:ext>
            </a:extLst>
          </xdr:cNvPr>
          <xdr:cNvCxnSpPr/>
        </xdr:nvCxnSpPr>
        <xdr:spPr>
          <a:xfrm flipH="1" flipV="1">
            <a:off x="5760721" y="1476000"/>
            <a:ext cx="456528" cy="656886"/>
          </a:xfrm>
          <a:prstGeom prst="straightConnector1">
            <a:avLst/>
          </a:prstGeom>
          <a:ln>
            <a:prstDash val="sysDash"/>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2" name="Gerader Verbinder 161">
            <a:extLst>
              <a:ext uri="{FF2B5EF4-FFF2-40B4-BE49-F238E27FC236}">
                <a16:creationId xmlns:a16="http://schemas.microsoft.com/office/drawing/2014/main" id="{00000000-0008-0000-0100-0000A2000000}"/>
              </a:ext>
            </a:extLst>
          </xdr:cNvPr>
          <xdr:cNvCxnSpPr/>
        </xdr:nvCxnSpPr>
        <xdr:spPr>
          <a:xfrm>
            <a:off x="6113520" y="1621536"/>
            <a:ext cx="0" cy="394464"/>
          </a:xfrm>
          <a:prstGeom prst="line">
            <a:avLst/>
          </a:prstGeom>
          <a:ln>
            <a:prstDash val="sysDash"/>
          </a:ln>
        </xdr:spPr>
        <xdr:style>
          <a:lnRef idx="1">
            <a:schemeClr val="accent1"/>
          </a:lnRef>
          <a:fillRef idx="0">
            <a:schemeClr val="accent1"/>
          </a:fillRef>
          <a:effectRef idx="0">
            <a:schemeClr val="accent1"/>
          </a:effectRef>
          <a:fontRef idx="minor">
            <a:schemeClr val="tx1"/>
          </a:fontRef>
        </xdr:style>
      </xdr:cxnSp>
      <xdr:sp macro="" textlink="">
        <xdr:nvSpPr>
          <xdr:cNvPr id="163" name="Freihandform 162">
            <a:extLst>
              <a:ext uri="{FF2B5EF4-FFF2-40B4-BE49-F238E27FC236}">
                <a16:creationId xmlns:a16="http://schemas.microsoft.com/office/drawing/2014/main" id="{00000000-0008-0000-0100-0000A3000000}"/>
              </a:ext>
            </a:extLst>
          </xdr:cNvPr>
          <xdr:cNvSpPr/>
        </xdr:nvSpPr>
        <xdr:spPr>
          <a:xfrm rot="17981585">
            <a:off x="6024956" y="1801825"/>
            <a:ext cx="80530" cy="65279"/>
          </a:xfrm>
          <a:custGeom>
            <a:avLst/>
            <a:gdLst>
              <a:gd name="connsiteX0" fmla="*/ 0 w 166251"/>
              <a:gd name="connsiteY0" fmla="*/ 12880 h 86032"/>
              <a:gd name="connsiteX1" fmla="*/ 103632 w 166251"/>
              <a:gd name="connsiteY1" fmla="*/ 688 h 86032"/>
              <a:gd name="connsiteX2" fmla="*/ 158496 w 166251"/>
              <a:gd name="connsiteY2" fmla="*/ 31168 h 86032"/>
              <a:gd name="connsiteX3" fmla="*/ 164592 w 166251"/>
              <a:gd name="connsiteY3" fmla="*/ 86032 h 86032"/>
            </a:gdLst>
            <a:ahLst/>
            <a:cxnLst>
              <a:cxn ang="0">
                <a:pos x="connsiteX0" y="connsiteY0"/>
              </a:cxn>
              <a:cxn ang="0">
                <a:pos x="connsiteX1" y="connsiteY1"/>
              </a:cxn>
              <a:cxn ang="0">
                <a:pos x="connsiteX2" y="connsiteY2"/>
              </a:cxn>
              <a:cxn ang="0">
                <a:pos x="connsiteX3" y="connsiteY3"/>
              </a:cxn>
            </a:cxnLst>
            <a:rect l="l" t="t" r="r" b="b"/>
            <a:pathLst>
              <a:path w="166251" h="86032">
                <a:moveTo>
                  <a:pt x="0" y="12880"/>
                </a:moveTo>
                <a:cubicBezTo>
                  <a:pt x="38608" y="5260"/>
                  <a:pt x="77216" y="-2360"/>
                  <a:pt x="103632" y="688"/>
                </a:cubicBezTo>
                <a:cubicBezTo>
                  <a:pt x="130048" y="3736"/>
                  <a:pt x="148336" y="16944"/>
                  <a:pt x="158496" y="31168"/>
                </a:cubicBezTo>
                <a:cubicBezTo>
                  <a:pt x="168656" y="45392"/>
                  <a:pt x="166624" y="65712"/>
                  <a:pt x="164592" y="86032"/>
                </a:cubicBezTo>
              </a:path>
            </a:pathLst>
          </a:custGeom>
          <a:no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p>
        </xdr:txBody>
      </xdr:sp>
    </xdr:grpSp>
    <xdr:clientData/>
  </xdr:twoCellAnchor>
  <xdr:twoCellAnchor>
    <xdr:from>
      <xdr:col>29</xdr:col>
      <xdr:colOff>78823</xdr:colOff>
      <xdr:row>58</xdr:row>
      <xdr:rowOff>143773</xdr:rowOff>
    </xdr:from>
    <xdr:to>
      <xdr:col>30</xdr:col>
      <xdr:colOff>645435</xdr:colOff>
      <xdr:row>61</xdr:row>
      <xdr:rowOff>165683</xdr:rowOff>
    </xdr:to>
    <xdr:sp macro="" textlink="">
      <xdr:nvSpPr>
        <xdr:cNvPr id="141" name="Textfeld 24">
          <a:extLst>
            <a:ext uri="{FF2B5EF4-FFF2-40B4-BE49-F238E27FC236}">
              <a16:creationId xmlns:a16="http://schemas.microsoft.com/office/drawing/2014/main" id="{00000000-0008-0000-0100-00008D000000}"/>
            </a:ext>
          </a:extLst>
        </xdr:cNvPr>
        <xdr:cNvSpPr txBox="1"/>
      </xdr:nvSpPr>
      <xdr:spPr>
        <a:xfrm>
          <a:off x="26389594" y="11388716"/>
          <a:ext cx="1361270" cy="57708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l-GR" sz="1050"/>
            <a:t>α</a:t>
          </a:r>
          <a:r>
            <a:rPr lang="de-DE" sz="1050"/>
            <a:t>=atan(0,98m/1,5m) </a:t>
          </a:r>
        </a:p>
        <a:p>
          <a:r>
            <a:rPr lang="de-DE" sz="1050"/>
            <a:t>          = 33,2°</a:t>
          </a:r>
        </a:p>
        <a:p>
          <a:endParaRPr lang="de-DE" sz="1050"/>
        </a:p>
      </xdr:txBody>
    </xdr:sp>
    <xdr:clientData/>
  </xdr:twoCellAnchor>
  <xdr:twoCellAnchor>
    <xdr:from>
      <xdr:col>27</xdr:col>
      <xdr:colOff>780916</xdr:colOff>
      <xdr:row>51</xdr:row>
      <xdr:rowOff>83576</xdr:rowOff>
    </xdr:from>
    <xdr:to>
      <xdr:col>28</xdr:col>
      <xdr:colOff>568470</xdr:colOff>
      <xdr:row>52</xdr:row>
      <xdr:rowOff>175518</xdr:rowOff>
    </xdr:to>
    <xdr:sp macro="" textlink="">
      <xdr:nvSpPr>
        <xdr:cNvPr id="142" name="Textfeld 25">
          <a:extLst>
            <a:ext uri="{FF2B5EF4-FFF2-40B4-BE49-F238E27FC236}">
              <a16:creationId xmlns:a16="http://schemas.microsoft.com/office/drawing/2014/main" id="{00000000-0008-0000-0100-00008E000000}"/>
            </a:ext>
          </a:extLst>
        </xdr:cNvPr>
        <xdr:cNvSpPr txBox="1"/>
      </xdr:nvSpPr>
      <xdr:spPr>
        <a:xfrm>
          <a:off x="25502373" y="10033119"/>
          <a:ext cx="582211" cy="27699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DE" sz="1200"/>
            <a:t>0,98m</a:t>
          </a:r>
          <a:endParaRPr lang="en-AU" sz="1200"/>
        </a:p>
      </xdr:txBody>
    </xdr:sp>
    <xdr:clientData/>
  </xdr:twoCellAnchor>
  <xdr:twoCellAnchor>
    <xdr:from>
      <xdr:col>26</xdr:col>
      <xdr:colOff>685800</xdr:colOff>
      <xdr:row>57</xdr:row>
      <xdr:rowOff>21443</xdr:rowOff>
    </xdr:from>
    <xdr:to>
      <xdr:col>27</xdr:col>
      <xdr:colOff>394807</xdr:colOff>
      <xdr:row>58</xdr:row>
      <xdr:rowOff>113385</xdr:rowOff>
    </xdr:to>
    <xdr:sp macro="" textlink="">
      <xdr:nvSpPr>
        <xdr:cNvPr id="143" name="Textfeld 26">
          <a:extLst>
            <a:ext uri="{FF2B5EF4-FFF2-40B4-BE49-F238E27FC236}">
              <a16:creationId xmlns:a16="http://schemas.microsoft.com/office/drawing/2014/main" id="{00000000-0008-0000-0100-00008F000000}"/>
            </a:ext>
          </a:extLst>
        </xdr:cNvPr>
        <xdr:cNvSpPr txBox="1"/>
      </xdr:nvSpPr>
      <xdr:spPr>
        <a:xfrm>
          <a:off x="24612600" y="11081329"/>
          <a:ext cx="503664" cy="27699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DE" sz="1200"/>
            <a:t>1,5m</a:t>
          </a:r>
          <a:endParaRPr lang="en-AU" sz="1200"/>
        </a:p>
      </xdr:txBody>
    </xdr:sp>
    <xdr:clientData/>
  </xdr:twoCellAnchor>
  <xdr:twoCellAnchor>
    <xdr:from>
      <xdr:col>27</xdr:col>
      <xdr:colOff>341574</xdr:colOff>
      <xdr:row>54</xdr:row>
      <xdr:rowOff>118805</xdr:rowOff>
    </xdr:from>
    <xdr:to>
      <xdr:col>27</xdr:col>
      <xdr:colOff>341574</xdr:colOff>
      <xdr:row>62</xdr:row>
      <xdr:rowOff>68427</xdr:rowOff>
    </xdr:to>
    <xdr:cxnSp macro="">
      <xdr:nvCxnSpPr>
        <xdr:cNvPr id="144" name="Gerade Verbindung mit Pfeil 143">
          <a:extLst>
            <a:ext uri="{FF2B5EF4-FFF2-40B4-BE49-F238E27FC236}">
              <a16:creationId xmlns:a16="http://schemas.microsoft.com/office/drawing/2014/main" id="{00000000-0008-0000-0100-000090000000}"/>
            </a:ext>
          </a:extLst>
        </xdr:cNvPr>
        <xdr:cNvCxnSpPr/>
      </xdr:nvCxnSpPr>
      <xdr:spPr>
        <a:xfrm>
          <a:off x="25063031" y="10623519"/>
          <a:ext cx="0" cy="1430079"/>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540374</xdr:colOff>
      <xdr:row>52</xdr:row>
      <xdr:rowOff>144526</xdr:rowOff>
    </xdr:from>
    <xdr:to>
      <xdr:col>29</xdr:col>
      <xdr:colOff>14359</xdr:colOff>
      <xdr:row>52</xdr:row>
      <xdr:rowOff>151635</xdr:rowOff>
    </xdr:to>
    <xdr:cxnSp macro="">
      <xdr:nvCxnSpPr>
        <xdr:cNvPr id="145" name="Gerade Verbindung mit Pfeil 144">
          <a:extLst>
            <a:ext uri="{FF2B5EF4-FFF2-40B4-BE49-F238E27FC236}">
              <a16:creationId xmlns:a16="http://schemas.microsoft.com/office/drawing/2014/main" id="{00000000-0008-0000-0100-000091000000}"/>
            </a:ext>
          </a:extLst>
        </xdr:cNvPr>
        <xdr:cNvCxnSpPr/>
      </xdr:nvCxnSpPr>
      <xdr:spPr>
        <a:xfrm flipH="1">
          <a:off x="25261831" y="10279126"/>
          <a:ext cx="1063299" cy="7109"/>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373638</xdr:colOff>
      <xdr:row>64</xdr:row>
      <xdr:rowOff>152245</xdr:rowOff>
    </xdr:from>
    <xdr:to>
      <xdr:col>31</xdr:col>
      <xdr:colOff>147629</xdr:colOff>
      <xdr:row>68</xdr:row>
      <xdr:rowOff>181458</xdr:rowOff>
    </xdr:to>
    <xdr:sp macro="" textlink="">
      <xdr:nvSpPr>
        <xdr:cNvPr id="146" name="Textfeld 37">
          <a:extLst>
            <a:ext uri="{FF2B5EF4-FFF2-40B4-BE49-F238E27FC236}">
              <a16:creationId xmlns:a16="http://schemas.microsoft.com/office/drawing/2014/main" id="{00000000-0008-0000-0100-000092000000}"/>
            </a:ext>
          </a:extLst>
        </xdr:cNvPr>
        <xdr:cNvSpPr txBox="1"/>
      </xdr:nvSpPr>
      <xdr:spPr>
        <a:xfrm>
          <a:off x="25889752" y="12507531"/>
          <a:ext cx="2157963" cy="76944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DE" sz="1100"/>
            <a:t>Incident angle from PP-FS</a:t>
          </a:r>
        </a:p>
        <a:p>
          <a:r>
            <a:rPr lang="de-DE" sz="1100"/>
            <a:t>33,2° does see all antenna clusters</a:t>
          </a:r>
        </a:p>
        <a:p>
          <a:r>
            <a:rPr lang="de-DE" sz="1100"/>
            <a:t>(8x4 = 32 clusters)</a:t>
          </a:r>
          <a:endParaRPr lang="en-AU" sz="1100"/>
        </a:p>
        <a:p>
          <a:endParaRPr lang="en-AU" sz="1100"/>
        </a:p>
      </xdr:txBody>
    </xdr:sp>
    <xdr:clientData/>
  </xdr:twoCellAnchor>
  <xdr:twoCellAnchor>
    <xdr:from>
      <xdr:col>27</xdr:col>
      <xdr:colOff>743235</xdr:colOff>
      <xdr:row>48</xdr:row>
      <xdr:rowOff>141514</xdr:rowOff>
    </xdr:from>
    <xdr:to>
      <xdr:col>28</xdr:col>
      <xdr:colOff>599718</xdr:colOff>
      <xdr:row>50</xdr:row>
      <xdr:rowOff>33009</xdr:rowOff>
    </xdr:to>
    <xdr:sp macro="" textlink="">
      <xdr:nvSpPr>
        <xdr:cNvPr id="147" name="Textfeld 38">
          <a:extLst>
            <a:ext uri="{FF2B5EF4-FFF2-40B4-BE49-F238E27FC236}">
              <a16:creationId xmlns:a16="http://schemas.microsoft.com/office/drawing/2014/main" id="{00000000-0008-0000-0100-000093000000}"/>
            </a:ext>
          </a:extLst>
        </xdr:cNvPr>
        <xdr:cNvSpPr txBox="1"/>
      </xdr:nvSpPr>
      <xdr:spPr>
        <a:xfrm>
          <a:off x="25464692" y="9535885"/>
          <a:ext cx="651140" cy="26161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DE" sz="1100"/>
            <a:t>QPS SSC</a:t>
          </a:r>
          <a:endParaRPr lang="en-AU" sz="1100"/>
        </a:p>
      </xdr:txBody>
    </xdr:sp>
    <xdr:clientData/>
  </xdr:twoCellAnchor>
  <xdr:twoCellAnchor>
    <xdr:from>
      <xdr:col>27</xdr:col>
      <xdr:colOff>540372</xdr:colOff>
      <xdr:row>53</xdr:row>
      <xdr:rowOff>101363</xdr:rowOff>
    </xdr:from>
    <xdr:to>
      <xdr:col>29</xdr:col>
      <xdr:colOff>14357</xdr:colOff>
      <xdr:row>54</xdr:row>
      <xdr:rowOff>41028</xdr:rowOff>
    </xdr:to>
    <xdr:grpSp>
      <xdr:nvGrpSpPr>
        <xdr:cNvPr id="148" name="Gruppieren 147">
          <a:extLst>
            <a:ext uri="{FF2B5EF4-FFF2-40B4-BE49-F238E27FC236}">
              <a16:creationId xmlns:a16="http://schemas.microsoft.com/office/drawing/2014/main" id="{00000000-0008-0000-0100-000094000000}"/>
            </a:ext>
          </a:extLst>
        </xdr:cNvPr>
        <xdr:cNvGrpSpPr/>
      </xdr:nvGrpSpPr>
      <xdr:grpSpPr>
        <a:xfrm>
          <a:off x="25827246" y="10449195"/>
          <a:ext cx="1087632" cy="125362"/>
          <a:chOff x="244365" y="1539340"/>
          <a:chExt cx="2521010" cy="270128"/>
        </a:xfrm>
      </xdr:grpSpPr>
      <xdr:sp macro="" textlink="">
        <xdr:nvSpPr>
          <xdr:cNvPr id="156" name="Rechteck 155">
            <a:extLst>
              <a:ext uri="{FF2B5EF4-FFF2-40B4-BE49-F238E27FC236}">
                <a16:creationId xmlns:a16="http://schemas.microsoft.com/office/drawing/2014/main" id="{00000000-0008-0000-0100-00009C000000}"/>
              </a:ext>
            </a:extLst>
          </xdr:cNvPr>
          <xdr:cNvSpPr/>
        </xdr:nvSpPr>
        <xdr:spPr>
          <a:xfrm>
            <a:off x="244365" y="1539340"/>
            <a:ext cx="2521010" cy="260643"/>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157" name="Rechteck 156">
            <a:extLst>
              <a:ext uri="{FF2B5EF4-FFF2-40B4-BE49-F238E27FC236}">
                <a16:creationId xmlns:a16="http://schemas.microsoft.com/office/drawing/2014/main" id="{00000000-0008-0000-0100-00009D000000}"/>
              </a:ext>
            </a:extLst>
          </xdr:cNvPr>
          <xdr:cNvSpPr/>
        </xdr:nvSpPr>
        <xdr:spPr>
          <a:xfrm flipV="1">
            <a:off x="406733" y="1757631"/>
            <a:ext cx="427290" cy="4572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158" name="Rechteck 157">
            <a:extLst>
              <a:ext uri="{FF2B5EF4-FFF2-40B4-BE49-F238E27FC236}">
                <a16:creationId xmlns:a16="http://schemas.microsoft.com/office/drawing/2014/main" id="{00000000-0008-0000-0100-00009E000000}"/>
              </a:ext>
            </a:extLst>
          </xdr:cNvPr>
          <xdr:cNvSpPr/>
        </xdr:nvSpPr>
        <xdr:spPr>
          <a:xfrm flipV="1">
            <a:off x="987847" y="1751514"/>
            <a:ext cx="427290" cy="5795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159" name="Rechteck 158">
            <a:extLst>
              <a:ext uri="{FF2B5EF4-FFF2-40B4-BE49-F238E27FC236}">
                <a16:creationId xmlns:a16="http://schemas.microsoft.com/office/drawing/2014/main" id="{00000000-0008-0000-0100-00009F000000}"/>
              </a:ext>
            </a:extLst>
          </xdr:cNvPr>
          <xdr:cNvSpPr/>
        </xdr:nvSpPr>
        <xdr:spPr>
          <a:xfrm flipV="1">
            <a:off x="1568961" y="1751514"/>
            <a:ext cx="427290" cy="5795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160" name="Rechteck 159">
            <a:extLst>
              <a:ext uri="{FF2B5EF4-FFF2-40B4-BE49-F238E27FC236}">
                <a16:creationId xmlns:a16="http://schemas.microsoft.com/office/drawing/2014/main" id="{00000000-0008-0000-0100-0000A0000000}"/>
              </a:ext>
            </a:extLst>
          </xdr:cNvPr>
          <xdr:cNvSpPr/>
        </xdr:nvSpPr>
        <xdr:spPr>
          <a:xfrm flipV="1">
            <a:off x="2150075" y="1751514"/>
            <a:ext cx="427290" cy="5795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p>
        </xdr:txBody>
      </xdr:sp>
    </xdr:grpSp>
    <xdr:clientData/>
  </xdr:twoCellAnchor>
  <xdr:twoCellAnchor>
    <xdr:from>
      <xdr:col>27</xdr:col>
      <xdr:colOff>540370</xdr:colOff>
      <xdr:row>62</xdr:row>
      <xdr:rowOff>64046</xdr:rowOff>
    </xdr:from>
    <xdr:to>
      <xdr:col>29</xdr:col>
      <xdr:colOff>14356</xdr:colOff>
      <xdr:row>63</xdr:row>
      <xdr:rowOff>4655</xdr:rowOff>
    </xdr:to>
    <xdr:grpSp>
      <xdr:nvGrpSpPr>
        <xdr:cNvPr id="149" name="Gruppieren 148">
          <a:extLst>
            <a:ext uri="{FF2B5EF4-FFF2-40B4-BE49-F238E27FC236}">
              <a16:creationId xmlns:a16="http://schemas.microsoft.com/office/drawing/2014/main" id="{00000000-0008-0000-0100-000095000000}"/>
            </a:ext>
          </a:extLst>
        </xdr:cNvPr>
        <xdr:cNvGrpSpPr/>
      </xdr:nvGrpSpPr>
      <xdr:grpSpPr>
        <a:xfrm rot="10800000">
          <a:off x="25827244" y="12083155"/>
          <a:ext cx="1087633" cy="126307"/>
          <a:chOff x="5136425" y="2275047"/>
          <a:chExt cx="2521010" cy="270128"/>
        </a:xfrm>
      </xdr:grpSpPr>
      <xdr:sp macro="" textlink="">
        <xdr:nvSpPr>
          <xdr:cNvPr id="151" name="Rechteck 150">
            <a:extLst>
              <a:ext uri="{FF2B5EF4-FFF2-40B4-BE49-F238E27FC236}">
                <a16:creationId xmlns:a16="http://schemas.microsoft.com/office/drawing/2014/main" id="{00000000-0008-0000-0100-000097000000}"/>
              </a:ext>
            </a:extLst>
          </xdr:cNvPr>
          <xdr:cNvSpPr/>
        </xdr:nvSpPr>
        <xdr:spPr>
          <a:xfrm>
            <a:off x="5136425" y="2275047"/>
            <a:ext cx="2521010" cy="260643"/>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152" name="Rechteck 151">
            <a:extLst>
              <a:ext uri="{FF2B5EF4-FFF2-40B4-BE49-F238E27FC236}">
                <a16:creationId xmlns:a16="http://schemas.microsoft.com/office/drawing/2014/main" id="{00000000-0008-0000-0100-000098000000}"/>
              </a:ext>
            </a:extLst>
          </xdr:cNvPr>
          <xdr:cNvSpPr/>
        </xdr:nvSpPr>
        <xdr:spPr>
          <a:xfrm flipV="1">
            <a:off x="5298793" y="2493338"/>
            <a:ext cx="427290" cy="4572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153" name="Rechteck 152">
            <a:extLst>
              <a:ext uri="{FF2B5EF4-FFF2-40B4-BE49-F238E27FC236}">
                <a16:creationId xmlns:a16="http://schemas.microsoft.com/office/drawing/2014/main" id="{00000000-0008-0000-0100-000099000000}"/>
              </a:ext>
            </a:extLst>
          </xdr:cNvPr>
          <xdr:cNvSpPr/>
        </xdr:nvSpPr>
        <xdr:spPr>
          <a:xfrm flipV="1">
            <a:off x="5879907" y="2487221"/>
            <a:ext cx="427290" cy="5795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154" name="Rechteck 153">
            <a:extLst>
              <a:ext uri="{FF2B5EF4-FFF2-40B4-BE49-F238E27FC236}">
                <a16:creationId xmlns:a16="http://schemas.microsoft.com/office/drawing/2014/main" id="{00000000-0008-0000-0100-00009A000000}"/>
              </a:ext>
            </a:extLst>
          </xdr:cNvPr>
          <xdr:cNvSpPr/>
        </xdr:nvSpPr>
        <xdr:spPr>
          <a:xfrm flipV="1">
            <a:off x="6461021" y="2487221"/>
            <a:ext cx="427290" cy="5795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155" name="Rechteck 154">
            <a:extLst>
              <a:ext uri="{FF2B5EF4-FFF2-40B4-BE49-F238E27FC236}">
                <a16:creationId xmlns:a16="http://schemas.microsoft.com/office/drawing/2014/main" id="{00000000-0008-0000-0100-00009B000000}"/>
              </a:ext>
            </a:extLst>
          </xdr:cNvPr>
          <xdr:cNvSpPr/>
        </xdr:nvSpPr>
        <xdr:spPr>
          <a:xfrm flipV="1">
            <a:off x="7042135" y="2487221"/>
            <a:ext cx="427290" cy="5795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p>
        </xdr:txBody>
      </xdr:sp>
    </xdr:grpSp>
    <xdr:clientData/>
  </xdr:twoCellAnchor>
  <xdr:twoCellAnchor>
    <xdr:from>
      <xdr:col>28</xdr:col>
      <xdr:colOff>490065</xdr:colOff>
      <xdr:row>57</xdr:row>
      <xdr:rowOff>122229</xdr:rowOff>
    </xdr:from>
    <xdr:to>
      <xdr:col>29</xdr:col>
      <xdr:colOff>11520</xdr:colOff>
      <xdr:row>59</xdr:row>
      <xdr:rowOff>121447</xdr:rowOff>
    </xdr:to>
    <xdr:sp macro="" textlink="">
      <xdr:nvSpPr>
        <xdr:cNvPr id="150" name="Rechteck 149">
          <a:extLst>
            <a:ext uri="{FF2B5EF4-FFF2-40B4-BE49-F238E27FC236}">
              <a16:creationId xmlns:a16="http://schemas.microsoft.com/office/drawing/2014/main" id="{00000000-0008-0000-0100-000096000000}"/>
            </a:ext>
          </a:extLst>
        </xdr:cNvPr>
        <xdr:cNvSpPr/>
      </xdr:nvSpPr>
      <xdr:spPr>
        <a:xfrm>
          <a:off x="26006179" y="11182115"/>
          <a:ext cx="316112" cy="3693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l-GR"/>
            <a:t>α</a:t>
          </a:r>
          <a:endParaRPr lang="en-AU"/>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133349</xdr:colOff>
      <xdr:row>3</xdr:row>
      <xdr:rowOff>38099</xdr:rowOff>
    </xdr:from>
    <xdr:to>
      <xdr:col>9</xdr:col>
      <xdr:colOff>246529</xdr:colOff>
      <xdr:row>23</xdr:row>
      <xdr:rowOff>470646</xdr:rowOff>
    </xdr:to>
    <xdr:graphicFrame macro="">
      <xdr:nvGraphicFramePr>
        <xdr:cNvPr id="2" name="Diagramm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22</xdr:col>
      <xdr:colOff>190500</xdr:colOff>
      <xdr:row>20</xdr:row>
      <xdr:rowOff>190499</xdr:rowOff>
    </xdr:from>
    <xdr:to>
      <xdr:col>29</xdr:col>
      <xdr:colOff>244929</xdr:colOff>
      <xdr:row>42</xdr:row>
      <xdr:rowOff>40821</xdr:rowOff>
    </xdr:to>
    <xdr:graphicFrame macro="">
      <xdr:nvGraphicFramePr>
        <xdr:cNvPr id="3" name="Diagramm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19</xdr:col>
      <xdr:colOff>134471</xdr:colOff>
      <xdr:row>81</xdr:row>
      <xdr:rowOff>63839</xdr:rowOff>
    </xdr:from>
    <xdr:ext cx="10455512" cy="5414804"/>
    <xdr:pic>
      <xdr:nvPicPr>
        <xdr:cNvPr id="4" name="Grafik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stretch>
          <a:fillRect/>
        </a:stretch>
      </xdr:blipFill>
      <xdr:spPr>
        <a:xfrm>
          <a:off x="21082000" y="16289957"/>
          <a:ext cx="10455512" cy="5414804"/>
        </a:xfrm>
        <a:prstGeom prst="rect">
          <a:avLst/>
        </a:prstGeom>
      </xdr:spPr>
    </xdr:pic>
    <xdr:clientData/>
  </xdr:oneCellAnchor>
  <xdr:twoCellAnchor>
    <xdr:from>
      <xdr:col>23</xdr:col>
      <xdr:colOff>512284</xdr:colOff>
      <xdr:row>47</xdr:row>
      <xdr:rowOff>97972</xdr:rowOff>
    </xdr:from>
    <xdr:to>
      <xdr:col>31</xdr:col>
      <xdr:colOff>737406</xdr:colOff>
      <xdr:row>69</xdr:row>
      <xdr:rowOff>103548</xdr:rowOff>
    </xdr:to>
    <xdr:grpSp>
      <xdr:nvGrpSpPr>
        <xdr:cNvPr id="5" name="Gruppieren 4">
          <a:extLst>
            <a:ext uri="{FF2B5EF4-FFF2-40B4-BE49-F238E27FC236}">
              <a16:creationId xmlns:a16="http://schemas.microsoft.com/office/drawing/2014/main" id="{00000000-0008-0000-0200-000005000000}"/>
            </a:ext>
          </a:extLst>
        </xdr:cNvPr>
        <xdr:cNvGrpSpPr/>
      </xdr:nvGrpSpPr>
      <xdr:grpSpPr>
        <a:xfrm>
          <a:off x="23078370" y="9301843"/>
          <a:ext cx="6669465" cy="4076834"/>
          <a:chOff x="1893400" y="109985"/>
          <a:chExt cx="10001579" cy="5758676"/>
        </a:xfrm>
      </xdr:grpSpPr>
      <xdr:grpSp>
        <xdr:nvGrpSpPr>
          <xdr:cNvPr id="6" name="Gruppieren 5">
            <a:extLst>
              <a:ext uri="{FF2B5EF4-FFF2-40B4-BE49-F238E27FC236}">
                <a16:creationId xmlns:a16="http://schemas.microsoft.com/office/drawing/2014/main" id="{00000000-0008-0000-0200-000006000000}"/>
              </a:ext>
            </a:extLst>
          </xdr:cNvPr>
          <xdr:cNvGrpSpPr/>
        </xdr:nvGrpSpPr>
        <xdr:grpSpPr>
          <a:xfrm>
            <a:off x="1893400" y="219019"/>
            <a:ext cx="8847106" cy="5649642"/>
            <a:chOff x="-8881745" y="-6540784"/>
            <a:chExt cx="23400061" cy="14942945"/>
          </a:xfrm>
        </xdr:grpSpPr>
        <xdr:sp macro="" textlink="">
          <xdr:nvSpPr>
            <xdr:cNvPr id="22" name="Rechteck 21">
              <a:extLst>
                <a:ext uri="{FF2B5EF4-FFF2-40B4-BE49-F238E27FC236}">
                  <a16:creationId xmlns:a16="http://schemas.microsoft.com/office/drawing/2014/main" id="{00000000-0008-0000-0200-000016000000}"/>
                </a:ext>
              </a:extLst>
            </xdr:cNvPr>
            <xdr:cNvSpPr/>
          </xdr:nvSpPr>
          <xdr:spPr>
            <a:xfrm>
              <a:off x="8280521" y="856858"/>
              <a:ext cx="247826" cy="4862557"/>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23" name="Rechteck 22">
              <a:extLst>
                <a:ext uri="{FF2B5EF4-FFF2-40B4-BE49-F238E27FC236}">
                  <a16:creationId xmlns:a16="http://schemas.microsoft.com/office/drawing/2014/main" id="{00000000-0008-0000-0200-000017000000}"/>
                </a:ext>
              </a:extLst>
            </xdr:cNvPr>
            <xdr:cNvSpPr/>
          </xdr:nvSpPr>
          <xdr:spPr>
            <a:xfrm>
              <a:off x="8511259" y="1039857"/>
              <a:ext cx="45719" cy="42729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24" name="Rechteck 23">
              <a:extLst>
                <a:ext uri="{FF2B5EF4-FFF2-40B4-BE49-F238E27FC236}">
                  <a16:creationId xmlns:a16="http://schemas.microsoft.com/office/drawing/2014/main" id="{00000000-0008-0000-0200-000018000000}"/>
                </a:ext>
              </a:extLst>
            </xdr:cNvPr>
            <xdr:cNvSpPr/>
          </xdr:nvSpPr>
          <xdr:spPr>
            <a:xfrm>
              <a:off x="8511259" y="1603880"/>
              <a:ext cx="45719" cy="42729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25" name="Rechteck 24">
              <a:extLst>
                <a:ext uri="{FF2B5EF4-FFF2-40B4-BE49-F238E27FC236}">
                  <a16:creationId xmlns:a16="http://schemas.microsoft.com/office/drawing/2014/main" id="{00000000-0008-0000-0200-000019000000}"/>
                </a:ext>
              </a:extLst>
            </xdr:cNvPr>
            <xdr:cNvSpPr/>
          </xdr:nvSpPr>
          <xdr:spPr>
            <a:xfrm>
              <a:off x="8511259" y="2167903"/>
              <a:ext cx="45719" cy="42729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26" name="Rechteck 25">
              <a:extLst>
                <a:ext uri="{FF2B5EF4-FFF2-40B4-BE49-F238E27FC236}">
                  <a16:creationId xmlns:a16="http://schemas.microsoft.com/office/drawing/2014/main" id="{00000000-0008-0000-0200-00001A000000}"/>
                </a:ext>
              </a:extLst>
            </xdr:cNvPr>
            <xdr:cNvSpPr/>
          </xdr:nvSpPr>
          <xdr:spPr>
            <a:xfrm>
              <a:off x="8511259" y="2731926"/>
              <a:ext cx="45719" cy="42729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27" name="Rechteck 26">
              <a:extLst>
                <a:ext uri="{FF2B5EF4-FFF2-40B4-BE49-F238E27FC236}">
                  <a16:creationId xmlns:a16="http://schemas.microsoft.com/office/drawing/2014/main" id="{00000000-0008-0000-0200-00001B000000}"/>
                </a:ext>
              </a:extLst>
            </xdr:cNvPr>
            <xdr:cNvSpPr/>
          </xdr:nvSpPr>
          <xdr:spPr>
            <a:xfrm>
              <a:off x="8511259" y="3295951"/>
              <a:ext cx="45719" cy="42729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28" name="Rechteck 27">
              <a:extLst>
                <a:ext uri="{FF2B5EF4-FFF2-40B4-BE49-F238E27FC236}">
                  <a16:creationId xmlns:a16="http://schemas.microsoft.com/office/drawing/2014/main" id="{00000000-0008-0000-0200-00001C000000}"/>
                </a:ext>
              </a:extLst>
            </xdr:cNvPr>
            <xdr:cNvSpPr/>
          </xdr:nvSpPr>
          <xdr:spPr>
            <a:xfrm>
              <a:off x="8511259" y="3859974"/>
              <a:ext cx="45719" cy="42729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29" name="Rechteck 28">
              <a:extLst>
                <a:ext uri="{FF2B5EF4-FFF2-40B4-BE49-F238E27FC236}">
                  <a16:creationId xmlns:a16="http://schemas.microsoft.com/office/drawing/2014/main" id="{00000000-0008-0000-0200-00001D000000}"/>
                </a:ext>
              </a:extLst>
            </xdr:cNvPr>
            <xdr:cNvSpPr/>
          </xdr:nvSpPr>
          <xdr:spPr>
            <a:xfrm>
              <a:off x="8511259" y="4423997"/>
              <a:ext cx="45719" cy="42729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30" name="Rechteck 29">
              <a:extLst>
                <a:ext uri="{FF2B5EF4-FFF2-40B4-BE49-F238E27FC236}">
                  <a16:creationId xmlns:a16="http://schemas.microsoft.com/office/drawing/2014/main" id="{00000000-0008-0000-0200-00001E000000}"/>
                </a:ext>
              </a:extLst>
            </xdr:cNvPr>
            <xdr:cNvSpPr/>
          </xdr:nvSpPr>
          <xdr:spPr>
            <a:xfrm>
              <a:off x="8511259" y="4988020"/>
              <a:ext cx="45719" cy="42729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p>
          </xdr:txBody>
        </xdr:sp>
        <xdr:grpSp>
          <xdr:nvGrpSpPr>
            <xdr:cNvPr id="31" name="Gruppieren 30">
              <a:extLst>
                <a:ext uri="{FF2B5EF4-FFF2-40B4-BE49-F238E27FC236}">
                  <a16:creationId xmlns:a16="http://schemas.microsoft.com/office/drawing/2014/main" id="{00000000-0008-0000-0200-00001F000000}"/>
                </a:ext>
              </a:extLst>
            </xdr:cNvPr>
            <xdr:cNvGrpSpPr/>
          </xdr:nvGrpSpPr>
          <xdr:grpSpPr>
            <a:xfrm flipH="1">
              <a:off x="10878445" y="864672"/>
              <a:ext cx="290556" cy="4862557"/>
              <a:chOff x="10878797" y="1038318"/>
              <a:chExt cx="276457" cy="4862557"/>
            </a:xfrm>
          </xdr:grpSpPr>
          <xdr:sp macro="" textlink="">
            <xdr:nvSpPr>
              <xdr:cNvPr id="34" name="Rechteck 33">
                <a:extLst>
                  <a:ext uri="{FF2B5EF4-FFF2-40B4-BE49-F238E27FC236}">
                    <a16:creationId xmlns:a16="http://schemas.microsoft.com/office/drawing/2014/main" id="{00000000-0008-0000-0200-000022000000}"/>
                  </a:ext>
                </a:extLst>
              </xdr:cNvPr>
              <xdr:cNvSpPr/>
            </xdr:nvSpPr>
            <xdr:spPr>
              <a:xfrm>
                <a:off x="10878797" y="1038318"/>
                <a:ext cx="247826" cy="4862557"/>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35" name="Rechteck 34">
                <a:extLst>
                  <a:ext uri="{FF2B5EF4-FFF2-40B4-BE49-F238E27FC236}">
                    <a16:creationId xmlns:a16="http://schemas.microsoft.com/office/drawing/2014/main" id="{00000000-0008-0000-0200-000023000000}"/>
                  </a:ext>
                </a:extLst>
              </xdr:cNvPr>
              <xdr:cNvSpPr/>
            </xdr:nvSpPr>
            <xdr:spPr>
              <a:xfrm>
                <a:off x="11109535" y="1221317"/>
                <a:ext cx="45719" cy="42729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36" name="Rechteck 35">
                <a:extLst>
                  <a:ext uri="{FF2B5EF4-FFF2-40B4-BE49-F238E27FC236}">
                    <a16:creationId xmlns:a16="http://schemas.microsoft.com/office/drawing/2014/main" id="{00000000-0008-0000-0200-000024000000}"/>
                  </a:ext>
                </a:extLst>
              </xdr:cNvPr>
              <xdr:cNvSpPr/>
            </xdr:nvSpPr>
            <xdr:spPr>
              <a:xfrm>
                <a:off x="11109535" y="1785340"/>
                <a:ext cx="45719" cy="42729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37" name="Rechteck 36">
                <a:extLst>
                  <a:ext uri="{FF2B5EF4-FFF2-40B4-BE49-F238E27FC236}">
                    <a16:creationId xmlns:a16="http://schemas.microsoft.com/office/drawing/2014/main" id="{00000000-0008-0000-0200-000025000000}"/>
                  </a:ext>
                </a:extLst>
              </xdr:cNvPr>
              <xdr:cNvSpPr/>
            </xdr:nvSpPr>
            <xdr:spPr>
              <a:xfrm>
                <a:off x="11109535" y="2349363"/>
                <a:ext cx="45719" cy="42729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38" name="Rechteck 37">
                <a:extLst>
                  <a:ext uri="{FF2B5EF4-FFF2-40B4-BE49-F238E27FC236}">
                    <a16:creationId xmlns:a16="http://schemas.microsoft.com/office/drawing/2014/main" id="{00000000-0008-0000-0200-000026000000}"/>
                  </a:ext>
                </a:extLst>
              </xdr:cNvPr>
              <xdr:cNvSpPr/>
            </xdr:nvSpPr>
            <xdr:spPr>
              <a:xfrm>
                <a:off x="11109535" y="2913386"/>
                <a:ext cx="45719" cy="42729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39" name="Rechteck 38">
                <a:extLst>
                  <a:ext uri="{FF2B5EF4-FFF2-40B4-BE49-F238E27FC236}">
                    <a16:creationId xmlns:a16="http://schemas.microsoft.com/office/drawing/2014/main" id="{00000000-0008-0000-0200-000027000000}"/>
                  </a:ext>
                </a:extLst>
              </xdr:cNvPr>
              <xdr:cNvSpPr/>
            </xdr:nvSpPr>
            <xdr:spPr>
              <a:xfrm>
                <a:off x="11109535" y="3477411"/>
                <a:ext cx="45719" cy="42729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40" name="Rechteck 39">
                <a:extLst>
                  <a:ext uri="{FF2B5EF4-FFF2-40B4-BE49-F238E27FC236}">
                    <a16:creationId xmlns:a16="http://schemas.microsoft.com/office/drawing/2014/main" id="{00000000-0008-0000-0200-000028000000}"/>
                  </a:ext>
                </a:extLst>
              </xdr:cNvPr>
              <xdr:cNvSpPr/>
            </xdr:nvSpPr>
            <xdr:spPr>
              <a:xfrm>
                <a:off x="11109535" y="4041434"/>
                <a:ext cx="45719" cy="42729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41" name="Rechteck 40">
                <a:extLst>
                  <a:ext uri="{FF2B5EF4-FFF2-40B4-BE49-F238E27FC236}">
                    <a16:creationId xmlns:a16="http://schemas.microsoft.com/office/drawing/2014/main" id="{00000000-0008-0000-0200-000029000000}"/>
                  </a:ext>
                </a:extLst>
              </xdr:cNvPr>
              <xdr:cNvSpPr/>
            </xdr:nvSpPr>
            <xdr:spPr>
              <a:xfrm>
                <a:off x="11109535" y="4605457"/>
                <a:ext cx="45719" cy="42729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42" name="Rechteck 41">
                <a:extLst>
                  <a:ext uri="{FF2B5EF4-FFF2-40B4-BE49-F238E27FC236}">
                    <a16:creationId xmlns:a16="http://schemas.microsoft.com/office/drawing/2014/main" id="{00000000-0008-0000-0200-00002A000000}"/>
                  </a:ext>
                </a:extLst>
              </xdr:cNvPr>
              <xdr:cNvSpPr/>
            </xdr:nvSpPr>
            <xdr:spPr>
              <a:xfrm>
                <a:off x="11109535" y="5169480"/>
                <a:ext cx="45719" cy="42729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p>
            </xdr:txBody>
          </xdr:sp>
        </xdr:grpSp>
        <xdr:sp macro="" textlink="">
          <xdr:nvSpPr>
            <xdr:cNvPr id="32" name="Textfeld 114">
              <a:extLst>
                <a:ext uri="{FF2B5EF4-FFF2-40B4-BE49-F238E27FC236}">
                  <a16:creationId xmlns:a16="http://schemas.microsoft.com/office/drawing/2014/main" id="{00000000-0008-0000-0200-000020000000}"/>
                </a:ext>
              </a:extLst>
            </xdr:cNvPr>
            <xdr:cNvSpPr txBox="1"/>
          </xdr:nvSpPr>
          <xdr:spPr>
            <a:xfrm>
              <a:off x="7238572" y="7082226"/>
              <a:ext cx="7279744" cy="131993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DE"/>
                <a:t>QPS Side View</a:t>
              </a:r>
              <a:endParaRPr lang="en-AU"/>
            </a:p>
          </xdr:txBody>
        </xdr:sp>
        <xdr:sp macro="" textlink="">
          <xdr:nvSpPr>
            <xdr:cNvPr id="33" name="Textfeld 134">
              <a:extLst>
                <a:ext uri="{FF2B5EF4-FFF2-40B4-BE49-F238E27FC236}">
                  <a16:creationId xmlns:a16="http://schemas.microsoft.com/office/drawing/2014/main" id="{00000000-0008-0000-0200-000021000000}"/>
                </a:ext>
              </a:extLst>
            </xdr:cNvPr>
            <xdr:cNvSpPr txBox="1"/>
          </xdr:nvSpPr>
          <xdr:spPr>
            <a:xfrm>
              <a:off x="-8881745" y="-6540784"/>
              <a:ext cx="5402306" cy="131993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DE"/>
                <a:t>PP-FS Ant</a:t>
              </a:r>
              <a:endParaRPr lang="en-AU"/>
            </a:p>
          </xdr:txBody>
        </xdr:sp>
      </xdr:grpSp>
      <xdr:grpSp>
        <xdr:nvGrpSpPr>
          <xdr:cNvPr id="7" name="Gruppieren 6">
            <a:extLst>
              <a:ext uri="{FF2B5EF4-FFF2-40B4-BE49-F238E27FC236}">
                <a16:creationId xmlns:a16="http://schemas.microsoft.com/office/drawing/2014/main" id="{00000000-0008-0000-0200-000007000000}"/>
              </a:ext>
            </a:extLst>
          </xdr:cNvPr>
          <xdr:cNvGrpSpPr/>
        </xdr:nvGrpSpPr>
        <xdr:grpSpPr>
          <a:xfrm>
            <a:off x="2578100" y="625476"/>
            <a:ext cx="1076325" cy="1181100"/>
            <a:chOff x="3406775" y="530226"/>
            <a:chExt cx="1076325" cy="1181100"/>
          </a:xfrm>
        </xdr:grpSpPr>
        <xdr:sp macro="" textlink="">
          <xdr:nvSpPr>
            <xdr:cNvPr id="20" name="Bogen 19">
              <a:extLst>
                <a:ext uri="{FF2B5EF4-FFF2-40B4-BE49-F238E27FC236}">
                  <a16:creationId xmlns:a16="http://schemas.microsoft.com/office/drawing/2014/main" id="{00000000-0008-0000-0200-000014000000}"/>
                </a:ext>
              </a:extLst>
            </xdr:cNvPr>
            <xdr:cNvSpPr/>
          </xdr:nvSpPr>
          <xdr:spPr>
            <a:xfrm rot="13216733">
              <a:off x="3406775" y="530226"/>
              <a:ext cx="1076325" cy="1181100"/>
            </a:xfrm>
            <a:prstGeom prst="arc">
              <a:avLst/>
            </a:prstGeom>
            <a:ln w="63500"/>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endParaRPr lang="en-AU"/>
            </a:p>
          </xdr:txBody>
        </xdr:sp>
        <xdr:cxnSp macro="">
          <xdr:nvCxnSpPr>
            <xdr:cNvPr id="21" name="Gerade Verbindung mit Pfeil 20">
              <a:extLst>
                <a:ext uri="{FF2B5EF4-FFF2-40B4-BE49-F238E27FC236}">
                  <a16:creationId xmlns:a16="http://schemas.microsoft.com/office/drawing/2014/main" id="{00000000-0008-0000-0200-000015000000}"/>
                </a:ext>
              </a:extLst>
            </xdr:cNvPr>
            <xdr:cNvCxnSpPr/>
          </xdr:nvCxnSpPr>
          <xdr:spPr>
            <a:xfrm>
              <a:off x="3517900" y="1181100"/>
              <a:ext cx="225425" cy="1"/>
            </a:xfrm>
            <a:prstGeom prst="straightConnector1">
              <a:avLst/>
            </a:prstGeom>
            <a:ln w="50800">
              <a:headEnd type="none"/>
              <a:tailEnd type="oval" w="med" len="med"/>
            </a:ln>
          </xdr:spPr>
          <xdr:style>
            <a:lnRef idx="1">
              <a:schemeClr val="accent1"/>
            </a:lnRef>
            <a:fillRef idx="0">
              <a:schemeClr val="accent1"/>
            </a:fillRef>
            <a:effectRef idx="0">
              <a:schemeClr val="accent1"/>
            </a:effectRef>
            <a:fontRef idx="minor">
              <a:schemeClr val="tx1"/>
            </a:fontRef>
          </xdr:style>
        </xdr:cxnSp>
      </xdr:grpSp>
      <xdr:cxnSp macro="">
        <xdr:nvCxnSpPr>
          <xdr:cNvPr id="8" name="Gerade Verbindung mit Pfeil 7">
            <a:extLst>
              <a:ext uri="{FF2B5EF4-FFF2-40B4-BE49-F238E27FC236}">
                <a16:creationId xmlns:a16="http://schemas.microsoft.com/office/drawing/2014/main" id="{00000000-0008-0000-0200-000008000000}"/>
              </a:ext>
            </a:extLst>
          </xdr:cNvPr>
          <xdr:cNvCxnSpPr/>
        </xdr:nvCxnSpPr>
        <xdr:spPr>
          <a:xfrm flipV="1">
            <a:off x="3140300" y="1400178"/>
            <a:ext cx="0" cy="1615750"/>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9" name="Textfeld 128">
            <a:extLst>
              <a:ext uri="{FF2B5EF4-FFF2-40B4-BE49-F238E27FC236}">
                <a16:creationId xmlns:a16="http://schemas.microsoft.com/office/drawing/2014/main" id="{00000000-0008-0000-0200-000009000000}"/>
              </a:ext>
            </a:extLst>
          </xdr:cNvPr>
          <xdr:cNvSpPr txBox="1"/>
        </xdr:nvSpPr>
        <xdr:spPr>
          <a:xfrm>
            <a:off x="3203996" y="2043887"/>
            <a:ext cx="1723998" cy="64633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DE"/>
              <a:t>Vertical distance</a:t>
            </a:r>
          </a:p>
          <a:p>
            <a:r>
              <a:rPr lang="de-DE"/>
              <a:t>15m</a:t>
            </a:r>
            <a:endParaRPr lang="en-AU"/>
          </a:p>
        </xdr:txBody>
      </xdr:sp>
      <xdr:cxnSp macro="">
        <xdr:nvCxnSpPr>
          <xdr:cNvPr id="10" name="Gerade Verbindung mit Pfeil 9">
            <a:extLst>
              <a:ext uri="{FF2B5EF4-FFF2-40B4-BE49-F238E27FC236}">
                <a16:creationId xmlns:a16="http://schemas.microsoft.com/office/drawing/2014/main" id="{00000000-0008-0000-0200-00000A000000}"/>
              </a:ext>
            </a:extLst>
          </xdr:cNvPr>
          <xdr:cNvCxnSpPr/>
        </xdr:nvCxnSpPr>
        <xdr:spPr>
          <a:xfrm>
            <a:off x="8486644" y="4942925"/>
            <a:ext cx="877703" cy="1771"/>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1" name="Textfeld 130">
            <a:extLst>
              <a:ext uri="{FF2B5EF4-FFF2-40B4-BE49-F238E27FC236}">
                <a16:creationId xmlns:a16="http://schemas.microsoft.com/office/drawing/2014/main" id="{00000000-0008-0000-0200-00000B000000}"/>
              </a:ext>
            </a:extLst>
          </xdr:cNvPr>
          <xdr:cNvSpPr txBox="1"/>
        </xdr:nvSpPr>
        <xdr:spPr>
          <a:xfrm>
            <a:off x="8327940" y="5037276"/>
            <a:ext cx="1927109" cy="49904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DE"/>
              <a:t>W=1,507 m</a:t>
            </a:r>
            <a:endParaRPr lang="en-AU"/>
          </a:p>
        </xdr:txBody>
      </xdr:sp>
      <xdr:cxnSp macro="">
        <xdr:nvCxnSpPr>
          <xdr:cNvPr id="12" name="Gerade Verbindung mit Pfeil 11">
            <a:extLst>
              <a:ext uri="{FF2B5EF4-FFF2-40B4-BE49-F238E27FC236}">
                <a16:creationId xmlns:a16="http://schemas.microsoft.com/office/drawing/2014/main" id="{00000000-0008-0000-0200-00000C000000}"/>
              </a:ext>
            </a:extLst>
          </xdr:cNvPr>
          <xdr:cNvCxnSpPr>
            <a:endCxn id="36" idx="0"/>
          </xdr:cNvCxnSpPr>
        </xdr:nvCxnSpPr>
        <xdr:spPr>
          <a:xfrm>
            <a:off x="3142592" y="1282297"/>
            <a:ext cx="6230833" cy="201901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3" name="Gerader Verbinder 12">
            <a:extLst>
              <a:ext uri="{FF2B5EF4-FFF2-40B4-BE49-F238E27FC236}">
                <a16:creationId xmlns:a16="http://schemas.microsoft.com/office/drawing/2014/main" id="{00000000-0008-0000-0200-00000D000000}"/>
              </a:ext>
            </a:extLst>
          </xdr:cNvPr>
          <xdr:cNvCxnSpPr/>
        </xdr:nvCxnSpPr>
        <xdr:spPr>
          <a:xfrm flipH="1">
            <a:off x="2801935" y="3015926"/>
            <a:ext cx="7470175" cy="0"/>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sp macro="" textlink="">
        <xdr:nvSpPr>
          <xdr:cNvPr id="14" name="Textfeld 65">
            <a:extLst>
              <a:ext uri="{FF2B5EF4-FFF2-40B4-BE49-F238E27FC236}">
                <a16:creationId xmlns:a16="http://schemas.microsoft.com/office/drawing/2014/main" id="{00000000-0008-0000-0200-00000E000000}"/>
              </a:ext>
            </a:extLst>
          </xdr:cNvPr>
          <xdr:cNvSpPr txBox="1"/>
        </xdr:nvSpPr>
        <xdr:spPr>
          <a:xfrm>
            <a:off x="9808570" y="3668928"/>
            <a:ext cx="1754176" cy="49904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DE"/>
              <a:t>H=2,115m</a:t>
            </a:r>
            <a:endParaRPr lang="en-AU"/>
          </a:p>
        </xdr:txBody>
      </xdr:sp>
      <xdr:sp macro="" textlink="">
        <xdr:nvSpPr>
          <xdr:cNvPr id="15" name="Textfeld 74">
            <a:extLst>
              <a:ext uri="{FF2B5EF4-FFF2-40B4-BE49-F238E27FC236}">
                <a16:creationId xmlns:a16="http://schemas.microsoft.com/office/drawing/2014/main" id="{00000000-0008-0000-0200-00000F000000}"/>
              </a:ext>
            </a:extLst>
          </xdr:cNvPr>
          <xdr:cNvSpPr txBox="1"/>
        </xdr:nvSpPr>
        <xdr:spPr>
          <a:xfrm>
            <a:off x="9028815" y="1972636"/>
            <a:ext cx="1532528" cy="49904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DE"/>
              <a:t>A = H´*D</a:t>
            </a:r>
            <a:endParaRPr lang="en-AU"/>
          </a:p>
        </xdr:txBody>
      </xdr:sp>
      <xdr:cxnSp macro="">
        <xdr:nvCxnSpPr>
          <xdr:cNvPr id="16" name="Gerader Verbinder 15">
            <a:extLst>
              <a:ext uri="{FF2B5EF4-FFF2-40B4-BE49-F238E27FC236}">
                <a16:creationId xmlns:a16="http://schemas.microsoft.com/office/drawing/2014/main" id="{00000000-0008-0000-0200-000010000000}"/>
              </a:ext>
            </a:extLst>
          </xdr:cNvPr>
          <xdr:cNvCxnSpPr/>
        </xdr:nvCxnSpPr>
        <xdr:spPr>
          <a:xfrm flipH="1">
            <a:off x="9035461" y="3303159"/>
            <a:ext cx="1236652" cy="0"/>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sp macro="" textlink="">
        <xdr:nvSpPr>
          <xdr:cNvPr id="17" name="Textfeld 78">
            <a:extLst>
              <a:ext uri="{FF2B5EF4-FFF2-40B4-BE49-F238E27FC236}">
                <a16:creationId xmlns:a16="http://schemas.microsoft.com/office/drawing/2014/main" id="{00000000-0008-0000-0200-000011000000}"/>
              </a:ext>
            </a:extLst>
          </xdr:cNvPr>
          <xdr:cNvSpPr txBox="1"/>
        </xdr:nvSpPr>
        <xdr:spPr>
          <a:xfrm>
            <a:off x="4988418" y="109985"/>
            <a:ext cx="3097210" cy="873324"/>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DE"/>
              <a:t>horitzontal distance</a:t>
            </a:r>
          </a:p>
          <a:p>
            <a:r>
              <a:rPr lang="de-DE"/>
              <a:t>H</a:t>
            </a:r>
            <a:r>
              <a:rPr lang="de-DE" baseline="-25000"/>
              <a:t>PPFS-SSC </a:t>
            </a:r>
            <a:endParaRPr lang="en-AU"/>
          </a:p>
        </xdr:txBody>
      </xdr:sp>
      <xdr:cxnSp macro="">
        <xdr:nvCxnSpPr>
          <xdr:cNvPr id="18" name="Gerade Verbindung mit Pfeil 17">
            <a:extLst>
              <a:ext uri="{FF2B5EF4-FFF2-40B4-BE49-F238E27FC236}">
                <a16:creationId xmlns:a16="http://schemas.microsoft.com/office/drawing/2014/main" id="{00000000-0008-0000-0200-000012000000}"/>
              </a:ext>
            </a:extLst>
          </xdr:cNvPr>
          <xdr:cNvCxnSpPr/>
        </xdr:nvCxnSpPr>
        <xdr:spPr>
          <a:xfrm flipV="1">
            <a:off x="9833259" y="4377092"/>
            <a:ext cx="438851" cy="478512"/>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9" name="Textfeld 84">
            <a:extLst>
              <a:ext uri="{FF2B5EF4-FFF2-40B4-BE49-F238E27FC236}">
                <a16:creationId xmlns:a16="http://schemas.microsoft.com/office/drawing/2014/main" id="{00000000-0008-0000-0200-000013000000}"/>
              </a:ext>
            </a:extLst>
          </xdr:cNvPr>
          <xdr:cNvSpPr txBox="1"/>
        </xdr:nvSpPr>
        <xdr:spPr>
          <a:xfrm>
            <a:off x="10143240" y="4446622"/>
            <a:ext cx="1751739" cy="49904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DE"/>
              <a:t>D=0,987m</a:t>
            </a:r>
            <a:endParaRPr lang="en-AU"/>
          </a:p>
        </xdr:txBody>
      </xdr:sp>
    </xdr:grpSp>
    <xdr:clientData/>
  </xdr:twoCellAnchor>
  <xdr:twoCellAnchor>
    <xdr:from>
      <xdr:col>29</xdr:col>
      <xdr:colOff>15037</xdr:colOff>
      <xdr:row>57</xdr:row>
      <xdr:rowOff>9014</xdr:rowOff>
    </xdr:from>
    <xdr:to>
      <xdr:col>29</xdr:col>
      <xdr:colOff>579743</xdr:colOff>
      <xdr:row>58</xdr:row>
      <xdr:rowOff>8232</xdr:rowOff>
    </xdr:to>
    <xdr:sp macro="" textlink="">
      <xdr:nvSpPr>
        <xdr:cNvPr id="43" name="Rechteck 42">
          <a:extLst>
            <a:ext uri="{FF2B5EF4-FFF2-40B4-BE49-F238E27FC236}">
              <a16:creationId xmlns:a16="http://schemas.microsoft.com/office/drawing/2014/main" id="{00000000-0008-0000-0200-00002B000000}"/>
            </a:ext>
          </a:extLst>
        </xdr:cNvPr>
        <xdr:cNvSpPr/>
      </xdr:nvSpPr>
      <xdr:spPr>
        <a:xfrm>
          <a:off x="26273557" y="11126594"/>
          <a:ext cx="564706" cy="364978"/>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l-GR"/>
            <a:t>α</a:t>
          </a:r>
          <a:r>
            <a:rPr lang="de-DE" baseline="-25000"/>
            <a:t>vert</a:t>
          </a:r>
          <a:endParaRPr lang="en-AU" baseline="-25000"/>
        </a:p>
      </xdr:txBody>
    </xdr:sp>
    <xdr:clientData/>
  </xdr:twoCellAnchor>
  <xdr:twoCellAnchor>
    <xdr:from>
      <xdr:col>29</xdr:col>
      <xdr:colOff>420445</xdr:colOff>
      <xdr:row>58</xdr:row>
      <xdr:rowOff>67467</xdr:rowOff>
    </xdr:from>
    <xdr:to>
      <xdr:col>29</xdr:col>
      <xdr:colOff>525172</xdr:colOff>
      <xdr:row>58</xdr:row>
      <xdr:rowOff>170453</xdr:rowOff>
    </xdr:to>
    <xdr:sp macro="" textlink="">
      <xdr:nvSpPr>
        <xdr:cNvPr id="44" name="Freihandform 43">
          <a:extLst>
            <a:ext uri="{FF2B5EF4-FFF2-40B4-BE49-F238E27FC236}">
              <a16:creationId xmlns:a16="http://schemas.microsoft.com/office/drawing/2014/main" id="{00000000-0008-0000-0200-00002C000000}"/>
            </a:ext>
          </a:extLst>
        </xdr:cNvPr>
        <xdr:cNvSpPr/>
      </xdr:nvSpPr>
      <xdr:spPr>
        <a:xfrm rot="4431952">
          <a:off x="26679836" y="11549936"/>
          <a:ext cx="102986" cy="104727"/>
        </a:xfrm>
        <a:custGeom>
          <a:avLst/>
          <a:gdLst>
            <a:gd name="connsiteX0" fmla="*/ 0 w 166251"/>
            <a:gd name="connsiteY0" fmla="*/ 12880 h 86032"/>
            <a:gd name="connsiteX1" fmla="*/ 103632 w 166251"/>
            <a:gd name="connsiteY1" fmla="*/ 688 h 86032"/>
            <a:gd name="connsiteX2" fmla="*/ 158496 w 166251"/>
            <a:gd name="connsiteY2" fmla="*/ 31168 h 86032"/>
            <a:gd name="connsiteX3" fmla="*/ 164592 w 166251"/>
            <a:gd name="connsiteY3" fmla="*/ 86032 h 86032"/>
          </a:gdLst>
          <a:ahLst/>
          <a:cxnLst>
            <a:cxn ang="0">
              <a:pos x="connsiteX0" y="connsiteY0"/>
            </a:cxn>
            <a:cxn ang="0">
              <a:pos x="connsiteX1" y="connsiteY1"/>
            </a:cxn>
            <a:cxn ang="0">
              <a:pos x="connsiteX2" y="connsiteY2"/>
            </a:cxn>
            <a:cxn ang="0">
              <a:pos x="connsiteX3" y="connsiteY3"/>
            </a:cxn>
          </a:cxnLst>
          <a:rect l="l" t="t" r="r" b="b"/>
          <a:pathLst>
            <a:path w="166251" h="86032">
              <a:moveTo>
                <a:pt x="0" y="12880"/>
              </a:moveTo>
              <a:cubicBezTo>
                <a:pt x="38608" y="5260"/>
                <a:pt x="77216" y="-2360"/>
                <a:pt x="103632" y="688"/>
              </a:cubicBezTo>
              <a:cubicBezTo>
                <a:pt x="130048" y="3736"/>
                <a:pt x="148336" y="16944"/>
                <a:pt x="158496" y="31168"/>
              </a:cubicBezTo>
              <a:cubicBezTo>
                <a:pt x="168656" y="45392"/>
                <a:pt x="166624" y="65712"/>
                <a:pt x="164592" y="86032"/>
              </a:cubicBezTo>
            </a:path>
          </a:pathLst>
        </a:custGeom>
        <a:no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30</xdr:col>
      <xdr:colOff>122350</xdr:colOff>
      <xdr:row>58</xdr:row>
      <xdr:rowOff>54943</xdr:rowOff>
    </xdr:from>
    <xdr:to>
      <xdr:col>30</xdr:col>
      <xdr:colOff>122548</xdr:colOff>
      <xdr:row>65</xdr:row>
      <xdr:rowOff>104011</xdr:rowOff>
    </xdr:to>
    <xdr:cxnSp macro="">
      <xdr:nvCxnSpPr>
        <xdr:cNvPr id="45" name="Gerade Verbindung mit Pfeil 44">
          <a:extLst>
            <a:ext uri="{FF2B5EF4-FFF2-40B4-BE49-F238E27FC236}">
              <a16:creationId xmlns:a16="http://schemas.microsoft.com/office/drawing/2014/main" id="{00000000-0008-0000-0200-00002D000000}"/>
            </a:ext>
          </a:extLst>
        </xdr:cNvPr>
        <xdr:cNvCxnSpPr/>
      </xdr:nvCxnSpPr>
      <xdr:spPr>
        <a:xfrm flipH="1" flipV="1">
          <a:off x="27173350" y="11538283"/>
          <a:ext cx="198" cy="1329228"/>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347231</xdr:colOff>
      <xdr:row>58</xdr:row>
      <xdr:rowOff>36058</xdr:rowOff>
    </xdr:from>
    <xdr:to>
      <xdr:col>30</xdr:col>
      <xdr:colOff>347231</xdr:colOff>
      <xdr:row>59</xdr:row>
      <xdr:rowOff>84532</xdr:rowOff>
    </xdr:to>
    <xdr:cxnSp macro="">
      <xdr:nvCxnSpPr>
        <xdr:cNvPr id="46" name="Gerade Verbindung mit Pfeil 45">
          <a:extLst>
            <a:ext uri="{FF2B5EF4-FFF2-40B4-BE49-F238E27FC236}">
              <a16:creationId xmlns:a16="http://schemas.microsoft.com/office/drawing/2014/main" id="{00000000-0008-0000-0200-00002E000000}"/>
            </a:ext>
          </a:extLst>
        </xdr:cNvPr>
        <xdr:cNvCxnSpPr/>
      </xdr:nvCxnSpPr>
      <xdr:spPr>
        <a:xfrm flipV="1">
          <a:off x="27398231" y="11519398"/>
          <a:ext cx="0" cy="231354"/>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631371</xdr:colOff>
      <xdr:row>49</xdr:row>
      <xdr:rowOff>172113</xdr:rowOff>
    </xdr:from>
    <xdr:to>
      <xdr:col>23</xdr:col>
      <xdr:colOff>458397</xdr:colOff>
      <xdr:row>71</xdr:row>
      <xdr:rowOff>70783</xdr:rowOff>
    </xdr:to>
    <xdr:sp macro="" textlink="">
      <xdr:nvSpPr>
        <xdr:cNvPr id="47" name="Textfeld 77">
          <a:extLst>
            <a:ext uri="{FF2B5EF4-FFF2-40B4-BE49-F238E27FC236}">
              <a16:creationId xmlns:a16="http://schemas.microsoft.com/office/drawing/2014/main" id="{00000000-0008-0000-0200-00002F000000}"/>
            </a:ext>
          </a:extLst>
        </xdr:cNvPr>
        <xdr:cNvSpPr txBox="1"/>
      </xdr:nvSpPr>
      <xdr:spPr>
        <a:xfrm>
          <a:off x="17105811" y="9826653"/>
          <a:ext cx="4856226" cy="410491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DE" sz="1200"/>
            <a:t>Depending of the distance of the PP-FS to the SSC H</a:t>
          </a:r>
          <a:r>
            <a:rPr lang="de-DE" sz="1200" baseline="-25000"/>
            <a:t>PPFS-SSC </a:t>
          </a:r>
          <a:r>
            <a:rPr lang="de-DE" sz="1200"/>
            <a:t> the area A that can be seen varies. The area A is described by H‘ (where H‘ depends on the incident angle) and D, the width of the SSC panel.</a:t>
          </a:r>
        </a:p>
        <a:p>
          <a:endParaRPr lang="de-DE" sz="1200"/>
        </a:p>
        <a:p>
          <a:r>
            <a:rPr lang="de-DE" sz="1200"/>
            <a:t>A = H‘*D   with  tan(</a:t>
          </a:r>
          <a:r>
            <a:rPr lang="el-GR" sz="1200"/>
            <a:t>α</a:t>
          </a:r>
          <a:r>
            <a:rPr lang="de-DE" sz="1200" baseline="-25000"/>
            <a:t>vert</a:t>
          </a:r>
          <a:r>
            <a:rPr lang="de-DE" sz="1200"/>
            <a:t>) = H‘/W -&gt; H‘ = W* tan(</a:t>
          </a:r>
          <a:r>
            <a:rPr lang="el-GR" sz="1200"/>
            <a:t>α</a:t>
          </a:r>
          <a:r>
            <a:rPr lang="de-DE" sz="1200" baseline="-25000"/>
            <a:t>vert</a:t>
          </a:r>
          <a:r>
            <a:rPr lang="de-DE" sz="1200"/>
            <a:t>) </a:t>
          </a:r>
        </a:p>
        <a:p>
          <a:r>
            <a:rPr lang="de-DE" sz="1200"/>
            <a:t>A = W* tan(</a:t>
          </a:r>
          <a:r>
            <a:rPr lang="el-GR" sz="1200"/>
            <a:t>α</a:t>
          </a:r>
          <a:r>
            <a:rPr lang="de-DE" sz="1200" baseline="-25000"/>
            <a:t>vert</a:t>
          </a:r>
          <a:r>
            <a:rPr lang="de-DE" sz="1200"/>
            <a:t>)  * D</a:t>
          </a:r>
        </a:p>
        <a:p>
          <a:endParaRPr lang="de-DE" sz="1200"/>
        </a:p>
        <a:p>
          <a:r>
            <a:rPr lang="de-DE" sz="1200"/>
            <a:t>The maximum area that can be seen is the A = H*D and shows a number of maximum 32 Antenna clusters. The scaling of the 32 antenna clusters is proportional to the area seen.</a:t>
          </a:r>
        </a:p>
        <a:p>
          <a:endParaRPr lang="de-DE" sz="1200"/>
        </a:p>
        <a:p>
          <a:r>
            <a:rPr lang="de-DE" sz="1200"/>
            <a:t>At an incident angle of 54.5° and higher, the entire array can be seen because W*tand(54.5) = 2.11m</a:t>
          </a:r>
        </a:p>
        <a:p>
          <a:r>
            <a:rPr lang="de-DE" sz="1200"/>
            <a:t>Any incident angle smaller than 54.5° shows less area of the array.</a:t>
          </a:r>
        </a:p>
        <a:p>
          <a:endParaRPr lang="de-DE" sz="1200"/>
        </a:p>
        <a:p>
          <a:endParaRPr lang="de-DE" sz="1200"/>
        </a:p>
        <a:p>
          <a:r>
            <a:rPr lang="de-DE" sz="1200"/>
            <a:t>Formula:</a:t>
          </a:r>
        </a:p>
        <a:p>
          <a:r>
            <a:rPr lang="de-DE" sz="1200"/>
            <a:t>Ant_seen =(W* tan(</a:t>
          </a:r>
          <a:r>
            <a:rPr lang="el-GR" sz="1200"/>
            <a:t>α</a:t>
          </a:r>
          <a:r>
            <a:rPr lang="de-DE" sz="1200" baseline="-25000"/>
            <a:t>vert</a:t>
          </a:r>
          <a:r>
            <a:rPr lang="de-DE" sz="1200"/>
            <a:t>)  * D) /  (H * D) * 32</a:t>
          </a:r>
        </a:p>
        <a:p>
          <a:endParaRPr lang="de-DE" sz="1200"/>
        </a:p>
        <a:p>
          <a:r>
            <a:rPr lang="de-DE" sz="1200"/>
            <a:t>For 54.5° the entire array of 32 antennas can be seen:</a:t>
          </a:r>
        </a:p>
        <a:p>
          <a:r>
            <a:rPr lang="de-DE" sz="1200"/>
            <a:t>(1.507*tand(54.5)*0.987)  / (2.115*0.987)  * 32 = 32</a:t>
          </a:r>
        </a:p>
        <a:p>
          <a:endParaRPr lang="en-AU" sz="1200"/>
        </a:p>
      </xdr:txBody>
    </xdr:sp>
    <xdr:clientData/>
  </xdr:twoCellAnchor>
  <xdr:twoCellAnchor>
    <xdr:from>
      <xdr:col>24</xdr:col>
      <xdr:colOff>485858</xdr:colOff>
      <xdr:row>51</xdr:row>
      <xdr:rowOff>63284</xdr:rowOff>
    </xdr:from>
    <xdr:to>
      <xdr:col>29</xdr:col>
      <xdr:colOff>408198</xdr:colOff>
      <xdr:row>51</xdr:row>
      <xdr:rowOff>70183</xdr:rowOff>
    </xdr:to>
    <xdr:cxnSp macro="">
      <xdr:nvCxnSpPr>
        <xdr:cNvPr id="48" name="Gerade Verbindung mit Pfeil 47">
          <a:extLst>
            <a:ext uri="{FF2B5EF4-FFF2-40B4-BE49-F238E27FC236}">
              <a16:creationId xmlns:a16="http://schemas.microsoft.com/office/drawing/2014/main" id="{00000000-0008-0000-0200-000030000000}"/>
            </a:ext>
          </a:extLst>
        </xdr:cNvPr>
        <xdr:cNvCxnSpPr/>
      </xdr:nvCxnSpPr>
      <xdr:spPr>
        <a:xfrm>
          <a:off x="22781978" y="10083584"/>
          <a:ext cx="3884740" cy="6899"/>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389754</xdr:colOff>
      <xdr:row>58</xdr:row>
      <xdr:rowOff>0</xdr:rowOff>
    </xdr:from>
    <xdr:to>
      <xdr:col>30</xdr:col>
      <xdr:colOff>786016</xdr:colOff>
      <xdr:row>59</xdr:row>
      <xdr:rowOff>129234</xdr:rowOff>
    </xdr:to>
    <xdr:sp macro="" textlink="">
      <xdr:nvSpPr>
        <xdr:cNvPr id="49" name="Rechteck 48">
          <a:extLst>
            <a:ext uri="{FF2B5EF4-FFF2-40B4-BE49-F238E27FC236}">
              <a16:creationId xmlns:a16="http://schemas.microsoft.com/office/drawing/2014/main" id="{00000000-0008-0000-0200-000031000000}"/>
            </a:ext>
          </a:extLst>
        </xdr:cNvPr>
        <xdr:cNvSpPr/>
      </xdr:nvSpPr>
      <xdr:spPr>
        <a:xfrm>
          <a:off x="27440754" y="11430476"/>
          <a:ext cx="396262" cy="364978"/>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DE"/>
            <a:t>H´</a:t>
          </a:r>
          <a:endParaRPr lang="en-AU"/>
        </a:p>
      </xdr:txBody>
    </xdr:sp>
    <xdr:clientData/>
  </xdr:twoCellAnchor>
  <xdr:twoCellAnchor>
    <xdr:from>
      <xdr:col>29</xdr:col>
      <xdr:colOff>455578</xdr:colOff>
      <xdr:row>56</xdr:row>
      <xdr:rowOff>71017</xdr:rowOff>
    </xdr:from>
    <xdr:to>
      <xdr:col>29</xdr:col>
      <xdr:colOff>610982</xdr:colOff>
      <xdr:row>58</xdr:row>
      <xdr:rowOff>96315</xdr:rowOff>
    </xdr:to>
    <xdr:sp macro="" textlink="">
      <xdr:nvSpPr>
        <xdr:cNvPr id="50" name="Freihandform 49">
          <a:extLst>
            <a:ext uri="{FF2B5EF4-FFF2-40B4-BE49-F238E27FC236}">
              <a16:creationId xmlns:a16="http://schemas.microsoft.com/office/drawing/2014/main" id="{00000000-0008-0000-0200-000032000000}"/>
            </a:ext>
          </a:extLst>
        </xdr:cNvPr>
        <xdr:cNvSpPr/>
      </xdr:nvSpPr>
      <xdr:spPr>
        <a:xfrm rot="10236598" flipH="1">
          <a:off x="26714098" y="11005717"/>
          <a:ext cx="155404" cy="573938"/>
        </a:xfrm>
        <a:custGeom>
          <a:avLst/>
          <a:gdLst>
            <a:gd name="connsiteX0" fmla="*/ 102053 w 102053"/>
            <a:gd name="connsiteY0" fmla="*/ 0 h 514600"/>
            <a:gd name="connsiteX1" fmla="*/ 19757 w 102053"/>
            <a:gd name="connsiteY1" fmla="*/ 182880 h 514600"/>
            <a:gd name="connsiteX2" fmla="*/ 1469 w 102053"/>
            <a:gd name="connsiteY2" fmla="*/ 466344 h 514600"/>
            <a:gd name="connsiteX3" fmla="*/ 47189 w 102053"/>
            <a:gd name="connsiteY3" fmla="*/ 512064 h 514600"/>
          </a:gdLst>
          <a:ahLst/>
          <a:cxnLst>
            <a:cxn ang="0">
              <a:pos x="connsiteX0" y="connsiteY0"/>
            </a:cxn>
            <a:cxn ang="0">
              <a:pos x="connsiteX1" y="connsiteY1"/>
            </a:cxn>
            <a:cxn ang="0">
              <a:pos x="connsiteX2" y="connsiteY2"/>
            </a:cxn>
            <a:cxn ang="0">
              <a:pos x="connsiteX3" y="connsiteY3"/>
            </a:cxn>
          </a:cxnLst>
          <a:rect l="l" t="t" r="r" b="b"/>
          <a:pathLst>
            <a:path w="102053" h="514600">
              <a:moveTo>
                <a:pt x="102053" y="0"/>
              </a:moveTo>
              <a:cubicBezTo>
                <a:pt x="69287" y="52578"/>
                <a:pt x="36521" y="105156"/>
                <a:pt x="19757" y="182880"/>
              </a:cubicBezTo>
              <a:cubicBezTo>
                <a:pt x="2993" y="260604"/>
                <a:pt x="-3103" y="411480"/>
                <a:pt x="1469" y="466344"/>
              </a:cubicBezTo>
              <a:cubicBezTo>
                <a:pt x="6041" y="521208"/>
                <a:pt x="26615" y="516636"/>
                <a:pt x="47189" y="512064"/>
              </a:cubicBezTo>
            </a:path>
          </a:pathLst>
        </a:custGeom>
        <a:noFill/>
        <a:ln>
          <a:headEnd type="triangle"/>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15</xdr:col>
      <xdr:colOff>809625</xdr:colOff>
      <xdr:row>21</xdr:row>
      <xdr:rowOff>0</xdr:rowOff>
    </xdr:from>
    <xdr:to>
      <xdr:col>22</xdr:col>
      <xdr:colOff>35379</xdr:colOff>
      <xdr:row>42</xdr:row>
      <xdr:rowOff>40822</xdr:rowOff>
    </xdr:to>
    <xdr:graphicFrame macro="">
      <xdr:nvGraphicFramePr>
        <xdr:cNvPr id="52" name="Diagramm 51">
          <a:extLst>
            <a:ext uri="{FF2B5EF4-FFF2-40B4-BE49-F238E27FC236}">
              <a16:creationId xmlns:a16="http://schemas.microsoft.com/office/drawing/2014/main" id="{00000000-0008-0000-02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133349</xdr:colOff>
      <xdr:row>3</xdr:row>
      <xdr:rowOff>38100</xdr:rowOff>
    </xdr:from>
    <xdr:to>
      <xdr:col>8</xdr:col>
      <xdr:colOff>773206</xdr:colOff>
      <xdr:row>20</xdr:row>
      <xdr:rowOff>56030</xdr:rowOff>
    </xdr:to>
    <xdr:graphicFrame macro="">
      <xdr:nvGraphicFramePr>
        <xdr:cNvPr id="2" name="Diagramm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393272</xdr:colOff>
      <xdr:row>22</xdr:row>
      <xdr:rowOff>183077</xdr:rowOff>
    </xdr:from>
    <xdr:to>
      <xdr:col>25</xdr:col>
      <xdr:colOff>440936</xdr:colOff>
      <xdr:row>37</xdr:row>
      <xdr:rowOff>136233</xdr:rowOff>
    </xdr:to>
    <xdr:graphicFrame macro="">
      <xdr:nvGraphicFramePr>
        <xdr:cNvPr id="3" name="Diagramm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19</xdr:col>
      <xdr:colOff>134471</xdr:colOff>
      <xdr:row>83</xdr:row>
      <xdr:rowOff>63839</xdr:rowOff>
    </xdr:from>
    <xdr:ext cx="10455512" cy="5414804"/>
    <xdr:pic>
      <xdr:nvPicPr>
        <xdr:cNvPr id="4" name="Grafik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a:stretch>
          <a:fillRect/>
        </a:stretch>
      </xdr:blipFill>
      <xdr:spPr>
        <a:xfrm>
          <a:off x="18393896" y="15989639"/>
          <a:ext cx="10455512" cy="5414804"/>
        </a:xfrm>
        <a:prstGeom prst="rect">
          <a:avLst/>
        </a:prstGeom>
      </xdr:spPr>
    </xdr:pic>
    <xdr:clientData/>
  </xdr:oneCellAnchor>
  <xdr:twoCellAnchor>
    <xdr:from>
      <xdr:col>23</xdr:col>
      <xdr:colOff>354914</xdr:colOff>
      <xdr:row>48</xdr:row>
      <xdr:rowOff>185711</xdr:rowOff>
    </xdr:from>
    <xdr:to>
      <xdr:col>31</xdr:col>
      <xdr:colOff>737406</xdr:colOff>
      <xdr:row>71</xdr:row>
      <xdr:rowOff>103548</xdr:rowOff>
    </xdr:to>
    <xdr:grpSp>
      <xdr:nvGrpSpPr>
        <xdr:cNvPr id="5" name="Gruppieren 4">
          <a:extLst>
            <a:ext uri="{FF2B5EF4-FFF2-40B4-BE49-F238E27FC236}">
              <a16:creationId xmlns:a16="http://schemas.microsoft.com/office/drawing/2014/main" id="{00000000-0008-0000-0300-000005000000}"/>
            </a:ext>
          </a:extLst>
        </xdr:cNvPr>
        <xdr:cNvGrpSpPr/>
      </xdr:nvGrpSpPr>
      <xdr:grpSpPr>
        <a:xfrm>
          <a:off x="22484930" y="10975375"/>
          <a:ext cx="6837081" cy="4188879"/>
          <a:chOff x="1644402" y="-31027"/>
          <a:chExt cx="10250577" cy="5899688"/>
        </a:xfrm>
      </xdr:grpSpPr>
      <xdr:grpSp>
        <xdr:nvGrpSpPr>
          <xdr:cNvPr id="6" name="Gruppieren 5">
            <a:extLst>
              <a:ext uri="{FF2B5EF4-FFF2-40B4-BE49-F238E27FC236}">
                <a16:creationId xmlns:a16="http://schemas.microsoft.com/office/drawing/2014/main" id="{00000000-0008-0000-0300-000006000000}"/>
              </a:ext>
            </a:extLst>
          </xdr:cNvPr>
          <xdr:cNvGrpSpPr/>
        </xdr:nvGrpSpPr>
        <xdr:grpSpPr>
          <a:xfrm>
            <a:off x="1644402" y="-31027"/>
            <a:ext cx="9096104" cy="5899688"/>
            <a:chOff x="-9540330" y="-7202138"/>
            <a:chExt cx="24058646" cy="15604299"/>
          </a:xfrm>
        </xdr:grpSpPr>
        <xdr:sp macro="" textlink="">
          <xdr:nvSpPr>
            <xdr:cNvPr id="22" name="Rechteck 21">
              <a:extLst>
                <a:ext uri="{FF2B5EF4-FFF2-40B4-BE49-F238E27FC236}">
                  <a16:creationId xmlns:a16="http://schemas.microsoft.com/office/drawing/2014/main" id="{00000000-0008-0000-0300-000016000000}"/>
                </a:ext>
              </a:extLst>
            </xdr:cNvPr>
            <xdr:cNvSpPr/>
          </xdr:nvSpPr>
          <xdr:spPr>
            <a:xfrm>
              <a:off x="8280521" y="856858"/>
              <a:ext cx="247826" cy="4862557"/>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23" name="Rechteck 22">
              <a:extLst>
                <a:ext uri="{FF2B5EF4-FFF2-40B4-BE49-F238E27FC236}">
                  <a16:creationId xmlns:a16="http://schemas.microsoft.com/office/drawing/2014/main" id="{00000000-0008-0000-0300-000017000000}"/>
                </a:ext>
              </a:extLst>
            </xdr:cNvPr>
            <xdr:cNvSpPr/>
          </xdr:nvSpPr>
          <xdr:spPr>
            <a:xfrm>
              <a:off x="8511259" y="1039857"/>
              <a:ext cx="45719" cy="42729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24" name="Rechteck 23">
              <a:extLst>
                <a:ext uri="{FF2B5EF4-FFF2-40B4-BE49-F238E27FC236}">
                  <a16:creationId xmlns:a16="http://schemas.microsoft.com/office/drawing/2014/main" id="{00000000-0008-0000-0300-000018000000}"/>
                </a:ext>
              </a:extLst>
            </xdr:cNvPr>
            <xdr:cNvSpPr/>
          </xdr:nvSpPr>
          <xdr:spPr>
            <a:xfrm>
              <a:off x="8511259" y="1603880"/>
              <a:ext cx="45719" cy="42729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25" name="Rechteck 24">
              <a:extLst>
                <a:ext uri="{FF2B5EF4-FFF2-40B4-BE49-F238E27FC236}">
                  <a16:creationId xmlns:a16="http://schemas.microsoft.com/office/drawing/2014/main" id="{00000000-0008-0000-0300-000019000000}"/>
                </a:ext>
              </a:extLst>
            </xdr:cNvPr>
            <xdr:cNvSpPr/>
          </xdr:nvSpPr>
          <xdr:spPr>
            <a:xfrm>
              <a:off x="8511259" y="2167903"/>
              <a:ext cx="45719" cy="42729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26" name="Rechteck 25">
              <a:extLst>
                <a:ext uri="{FF2B5EF4-FFF2-40B4-BE49-F238E27FC236}">
                  <a16:creationId xmlns:a16="http://schemas.microsoft.com/office/drawing/2014/main" id="{00000000-0008-0000-0300-00001A000000}"/>
                </a:ext>
              </a:extLst>
            </xdr:cNvPr>
            <xdr:cNvSpPr/>
          </xdr:nvSpPr>
          <xdr:spPr>
            <a:xfrm>
              <a:off x="8511259" y="2731926"/>
              <a:ext cx="45719" cy="42729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27" name="Rechteck 26">
              <a:extLst>
                <a:ext uri="{FF2B5EF4-FFF2-40B4-BE49-F238E27FC236}">
                  <a16:creationId xmlns:a16="http://schemas.microsoft.com/office/drawing/2014/main" id="{00000000-0008-0000-0300-00001B000000}"/>
                </a:ext>
              </a:extLst>
            </xdr:cNvPr>
            <xdr:cNvSpPr/>
          </xdr:nvSpPr>
          <xdr:spPr>
            <a:xfrm>
              <a:off x="8511259" y="3295951"/>
              <a:ext cx="45719" cy="42729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28" name="Rechteck 27">
              <a:extLst>
                <a:ext uri="{FF2B5EF4-FFF2-40B4-BE49-F238E27FC236}">
                  <a16:creationId xmlns:a16="http://schemas.microsoft.com/office/drawing/2014/main" id="{00000000-0008-0000-0300-00001C000000}"/>
                </a:ext>
              </a:extLst>
            </xdr:cNvPr>
            <xdr:cNvSpPr/>
          </xdr:nvSpPr>
          <xdr:spPr>
            <a:xfrm>
              <a:off x="8511259" y="3859974"/>
              <a:ext cx="45719" cy="42729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29" name="Rechteck 28">
              <a:extLst>
                <a:ext uri="{FF2B5EF4-FFF2-40B4-BE49-F238E27FC236}">
                  <a16:creationId xmlns:a16="http://schemas.microsoft.com/office/drawing/2014/main" id="{00000000-0008-0000-0300-00001D000000}"/>
                </a:ext>
              </a:extLst>
            </xdr:cNvPr>
            <xdr:cNvSpPr/>
          </xdr:nvSpPr>
          <xdr:spPr>
            <a:xfrm>
              <a:off x="8511259" y="4423997"/>
              <a:ext cx="45719" cy="42729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30" name="Rechteck 29">
              <a:extLst>
                <a:ext uri="{FF2B5EF4-FFF2-40B4-BE49-F238E27FC236}">
                  <a16:creationId xmlns:a16="http://schemas.microsoft.com/office/drawing/2014/main" id="{00000000-0008-0000-0300-00001E000000}"/>
                </a:ext>
              </a:extLst>
            </xdr:cNvPr>
            <xdr:cNvSpPr/>
          </xdr:nvSpPr>
          <xdr:spPr>
            <a:xfrm>
              <a:off x="8511259" y="4988020"/>
              <a:ext cx="45719" cy="42729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p>
          </xdr:txBody>
        </xdr:sp>
        <xdr:grpSp>
          <xdr:nvGrpSpPr>
            <xdr:cNvPr id="31" name="Gruppieren 30">
              <a:extLst>
                <a:ext uri="{FF2B5EF4-FFF2-40B4-BE49-F238E27FC236}">
                  <a16:creationId xmlns:a16="http://schemas.microsoft.com/office/drawing/2014/main" id="{00000000-0008-0000-0300-00001F000000}"/>
                </a:ext>
              </a:extLst>
            </xdr:cNvPr>
            <xdr:cNvGrpSpPr/>
          </xdr:nvGrpSpPr>
          <xdr:grpSpPr>
            <a:xfrm flipH="1">
              <a:off x="10878445" y="864672"/>
              <a:ext cx="290556" cy="4862557"/>
              <a:chOff x="10878797" y="1038318"/>
              <a:chExt cx="276457" cy="4862557"/>
            </a:xfrm>
          </xdr:grpSpPr>
          <xdr:sp macro="" textlink="">
            <xdr:nvSpPr>
              <xdr:cNvPr id="34" name="Rechteck 33">
                <a:extLst>
                  <a:ext uri="{FF2B5EF4-FFF2-40B4-BE49-F238E27FC236}">
                    <a16:creationId xmlns:a16="http://schemas.microsoft.com/office/drawing/2014/main" id="{00000000-0008-0000-0300-000022000000}"/>
                  </a:ext>
                </a:extLst>
              </xdr:cNvPr>
              <xdr:cNvSpPr/>
            </xdr:nvSpPr>
            <xdr:spPr>
              <a:xfrm>
                <a:off x="10878797" y="1038318"/>
                <a:ext cx="247826" cy="4862557"/>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35" name="Rechteck 34">
                <a:extLst>
                  <a:ext uri="{FF2B5EF4-FFF2-40B4-BE49-F238E27FC236}">
                    <a16:creationId xmlns:a16="http://schemas.microsoft.com/office/drawing/2014/main" id="{00000000-0008-0000-0300-000023000000}"/>
                  </a:ext>
                </a:extLst>
              </xdr:cNvPr>
              <xdr:cNvSpPr/>
            </xdr:nvSpPr>
            <xdr:spPr>
              <a:xfrm>
                <a:off x="11109535" y="1221317"/>
                <a:ext cx="45719" cy="42729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36" name="Rechteck 35">
                <a:extLst>
                  <a:ext uri="{FF2B5EF4-FFF2-40B4-BE49-F238E27FC236}">
                    <a16:creationId xmlns:a16="http://schemas.microsoft.com/office/drawing/2014/main" id="{00000000-0008-0000-0300-000024000000}"/>
                  </a:ext>
                </a:extLst>
              </xdr:cNvPr>
              <xdr:cNvSpPr/>
            </xdr:nvSpPr>
            <xdr:spPr>
              <a:xfrm>
                <a:off x="11109535" y="1785340"/>
                <a:ext cx="45719" cy="42729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37" name="Rechteck 36">
                <a:extLst>
                  <a:ext uri="{FF2B5EF4-FFF2-40B4-BE49-F238E27FC236}">
                    <a16:creationId xmlns:a16="http://schemas.microsoft.com/office/drawing/2014/main" id="{00000000-0008-0000-0300-000025000000}"/>
                  </a:ext>
                </a:extLst>
              </xdr:cNvPr>
              <xdr:cNvSpPr/>
            </xdr:nvSpPr>
            <xdr:spPr>
              <a:xfrm>
                <a:off x="11109535" y="2349363"/>
                <a:ext cx="45719" cy="42729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38" name="Rechteck 37">
                <a:extLst>
                  <a:ext uri="{FF2B5EF4-FFF2-40B4-BE49-F238E27FC236}">
                    <a16:creationId xmlns:a16="http://schemas.microsoft.com/office/drawing/2014/main" id="{00000000-0008-0000-0300-000026000000}"/>
                  </a:ext>
                </a:extLst>
              </xdr:cNvPr>
              <xdr:cNvSpPr/>
            </xdr:nvSpPr>
            <xdr:spPr>
              <a:xfrm>
                <a:off x="11109535" y="2913386"/>
                <a:ext cx="45719" cy="42729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39" name="Rechteck 38">
                <a:extLst>
                  <a:ext uri="{FF2B5EF4-FFF2-40B4-BE49-F238E27FC236}">
                    <a16:creationId xmlns:a16="http://schemas.microsoft.com/office/drawing/2014/main" id="{00000000-0008-0000-0300-000027000000}"/>
                  </a:ext>
                </a:extLst>
              </xdr:cNvPr>
              <xdr:cNvSpPr/>
            </xdr:nvSpPr>
            <xdr:spPr>
              <a:xfrm>
                <a:off x="11109535" y="3477411"/>
                <a:ext cx="45719" cy="42729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40" name="Rechteck 39">
                <a:extLst>
                  <a:ext uri="{FF2B5EF4-FFF2-40B4-BE49-F238E27FC236}">
                    <a16:creationId xmlns:a16="http://schemas.microsoft.com/office/drawing/2014/main" id="{00000000-0008-0000-0300-000028000000}"/>
                  </a:ext>
                </a:extLst>
              </xdr:cNvPr>
              <xdr:cNvSpPr/>
            </xdr:nvSpPr>
            <xdr:spPr>
              <a:xfrm>
                <a:off x="11109535" y="4041434"/>
                <a:ext cx="45719" cy="42729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41" name="Rechteck 40">
                <a:extLst>
                  <a:ext uri="{FF2B5EF4-FFF2-40B4-BE49-F238E27FC236}">
                    <a16:creationId xmlns:a16="http://schemas.microsoft.com/office/drawing/2014/main" id="{00000000-0008-0000-0300-000029000000}"/>
                  </a:ext>
                </a:extLst>
              </xdr:cNvPr>
              <xdr:cNvSpPr/>
            </xdr:nvSpPr>
            <xdr:spPr>
              <a:xfrm>
                <a:off x="11109535" y="4605457"/>
                <a:ext cx="45719" cy="42729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42" name="Rechteck 41">
                <a:extLst>
                  <a:ext uri="{FF2B5EF4-FFF2-40B4-BE49-F238E27FC236}">
                    <a16:creationId xmlns:a16="http://schemas.microsoft.com/office/drawing/2014/main" id="{00000000-0008-0000-0300-00002A000000}"/>
                  </a:ext>
                </a:extLst>
              </xdr:cNvPr>
              <xdr:cNvSpPr/>
            </xdr:nvSpPr>
            <xdr:spPr>
              <a:xfrm>
                <a:off x="11109535" y="5169480"/>
                <a:ext cx="45719" cy="42729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p>
            </xdr:txBody>
          </xdr:sp>
        </xdr:grpSp>
        <xdr:sp macro="" textlink="">
          <xdr:nvSpPr>
            <xdr:cNvPr id="32" name="Textfeld 114">
              <a:extLst>
                <a:ext uri="{FF2B5EF4-FFF2-40B4-BE49-F238E27FC236}">
                  <a16:creationId xmlns:a16="http://schemas.microsoft.com/office/drawing/2014/main" id="{00000000-0008-0000-0300-000020000000}"/>
                </a:ext>
              </a:extLst>
            </xdr:cNvPr>
            <xdr:cNvSpPr txBox="1"/>
          </xdr:nvSpPr>
          <xdr:spPr>
            <a:xfrm>
              <a:off x="7238572" y="7082226"/>
              <a:ext cx="7279744" cy="131993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DE"/>
                <a:t>QPS Side View</a:t>
              </a:r>
              <a:endParaRPr lang="en-AU"/>
            </a:p>
          </xdr:txBody>
        </xdr:sp>
        <xdr:sp macro="" textlink="">
          <xdr:nvSpPr>
            <xdr:cNvPr id="33" name="Textfeld 134">
              <a:extLst>
                <a:ext uri="{FF2B5EF4-FFF2-40B4-BE49-F238E27FC236}">
                  <a16:creationId xmlns:a16="http://schemas.microsoft.com/office/drawing/2014/main" id="{00000000-0008-0000-0300-000021000000}"/>
                </a:ext>
              </a:extLst>
            </xdr:cNvPr>
            <xdr:cNvSpPr txBox="1"/>
          </xdr:nvSpPr>
          <xdr:spPr>
            <a:xfrm>
              <a:off x="-9540330" y="-7202138"/>
              <a:ext cx="7492238" cy="238074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DE"/>
                <a:t>Amateur</a:t>
              </a:r>
              <a:r>
                <a:rPr lang="de-DE" baseline="0"/>
                <a:t> Services</a:t>
              </a:r>
              <a:r>
                <a:rPr lang="de-DE"/>
                <a:t> Antenna</a:t>
              </a:r>
              <a:endParaRPr lang="en-AU"/>
            </a:p>
          </xdr:txBody>
        </xdr:sp>
      </xdr:grpSp>
      <xdr:grpSp>
        <xdr:nvGrpSpPr>
          <xdr:cNvPr id="7" name="Gruppieren 6">
            <a:extLst>
              <a:ext uri="{FF2B5EF4-FFF2-40B4-BE49-F238E27FC236}">
                <a16:creationId xmlns:a16="http://schemas.microsoft.com/office/drawing/2014/main" id="{00000000-0008-0000-0300-000007000000}"/>
              </a:ext>
            </a:extLst>
          </xdr:cNvPr>
          <xdr:cNvGrpSpPr/>
        </xdr:nvGrpSpPr>
        <xdr:grpSpPr>
          <a:xfrm>
            <a:off x="2578100" y="625476"/>
            <a:ext cx="1076325" cy="1181100"/>
            <a:chOff x="3406775" y="530226"/>
            <a:chExt cx="1076325" cy="1181100"/>
          </a:xfrm>
        </xdr:grpSpPr>
        <xdr:sp macro="" textlink="">
          <xdr:nvSpPr>
            <xdr:cNvPr id="20" name="Bogen 19">
              <a:extLst>
                <a:ext uri="{FF2B5EF4-FFF2-40B4-BE49-F238E27FC236}">
                  <a16:creationId xmlns:a16="http://schemas.microsoft.com/office/drawing/2014/main" id="{00000000-0008-0000-0300-000014000000}"/>
                </a:ext>
              </a:extLst>
            </xdr:cNvPr>
            <xdr:cNvSpPr/>
          </xdr:nvSpPr>
          <xdr:spPr>
            <a:xfrm rot="13216733">
              <a:off x="3406775" y="530226"/>
              <a:ext cx="1076325" cy="1181100"/>
            </a:xfrm>
            <a:prstGeom prst="arc">
              <a:avLst/>
            </a:prstGeom>
            <a:ln w="63500"/>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endParaRPr lang="en-AU"/>
            </a:p>
          </xdr:txBody>
        </xdr:sp>
        <xdr:cxnSp macro="">
          <xdr:nvCxnSpPr>
            <xdr:cNvPr id="21" name="Gerade Verbindung mit Pfeil 20">
              <a:extLst>
                <a:ext uri="{FF2B5EF4-FFF2-40B4-BE49-F238E27FC236}">
                  <a16:creationId xmlns:a16="http://schemas.microsoft.com/office/drawing/2014/main" id="{00000000-0008-0000-0300-000015000000}"/>
                </a:ext>
              </a:extLst>
            </xdr:cNvPr>
            <xdr:cNvCxnSpPr/>
          </xdr:nvCxnSpPr>
          <xdr:spPr>
            <a:xfrm>
              <a:off x="3517900" y="1181100"/>
              <a:ext cx="225425" cy="1"/>
            </a:xfrm>
            <a:prstGeom prst="straightConnector1">
              <a:avLst/>
            </a:prstGeom>
            <a:ln w="50800">
              <a:headEnd type="none"/>
              <a:tailEnd type="oval" w="med" len="med"/>
            </a:ln>
          </xdr:spPr>
          <xdr:style>
            <a:lnRef idx="1">
              <a:schemeClr val="accent1"/>
            </a:lnRef>
            <a:fillRef idx="0">
              <a:schemeClr val="accent1"/>
            </a:fillRef>
            <a:effectRef idx="0">
              <a:schemeClr val="accent1"/>
            </a:effectRef>
            <a:fontRef idx="minor">
              <a:schemeClr val="tx1"/>
            </a:fontRef>
          </xdr:style>
        </xdr:cxnSp>
      </xdr:grpSp>
      <xdr:cxnSp macro="">
        <xdr:nvCxnSpPr>
          <xdr:cNvPr id="8" name="Gerade Verbindung mit Pfeil 7">
            <a:extLst>
              <a:ext uri="{FF2B5EF4-FFF2-40B4-BE49-F238E27FC236}">
                <a16:creationId xmlns:a16="http://schemas.microsoft.com/office/drawing/2014/main" id="{00000000-0008-0000-0300-000008000000}"/>
              </a:ext>
            </a:extLst>
          </xdr:cNvPr>
          <xdr:cNvCxnSpPr/>
        </xdr:nvCxnSpPr>
        <xdr:spPr>
          <a:xfrm flipV="1">
            <a:off x="3140300" y="1400178"/>
            <a:ext cx="0" cy="1615750"/>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9" name="Textfeld 128">
            <a:extLst>
              <a:ext uri="{FF2B5EF4-FFF2-40B4-BE49-F238E27FC236}">
                <a16:creationId xmlns:a16="http://schemas.microsoft.com/office/drawing/2014/main" id="{00000000-0008-0000-0300-000009000000}"/>
              </a:ext>
            </a:extLst>
          </xdr:cNvPr>
          <xdr:cNvSpPr txBox="1"/>
        </xdr:nvSpPr>
        <xdr:spPr>
          <a:xfrm>
            <a:off x="3203996" y="2043887"/>
            <a:ext cx="1723998" cy="64633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DE"/>
              <a:t>Vertical distance</a:t>
            </a:r>
          </a:p>
          <a:p>
            <a:r>
              <a:rPr lang="de-DE"/>
              <a:t>15m</a:t>
            </a:r>
            <a:endParaRPr lang="en-AU"/>
          </a:p>
        </xdr:txBody>
      </xdr:sp>
      <xdr:cxnSp macro="">
        <xdr:nvCxnSpPr>
          <xdr:cNvPr id="10" name="Gerade Verbindung mit Pfeil 9">
            <a:extLst>
              <a:ext uri="{FF2B5EF4-FFF2-40B4-BE49-F238E27FC236}">
                <a16:creationId xmlns:a16="http://schemas.microsoft.com/office/drawing/2014/main" id="{00000000-0008-0000-0300-00000A000000}"/>
              </a:ext>
            </a:extLst>
          </xdr:cNvPr>
          <xdr:cNvCxnSpPr/>
        </xdr:nvCxnSpPr>
        <xdr:spPr>
          <a:xfrm>
            <a:off x="8486644" y="4942925"/>
            <a:ext cx="877703" cy="1771"/>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1" name="Textfeld 130">
            <a:extLst>
              <a:ext uri="{FF2B5EF4-FFF2-40B4-BE49-F238E27FC236}">
                <a16:creationId xmlns:a16="http://schemas.microsoft.com/office/drawing/2014/main" id="{00000000-0008-0000-0300-00000B000000}"/>
              </a:ext>
            </a:extLst>
          </xdr:cNvPr>
          <xdr:cNvSpPr txBox="1"/>
        </xdr:nvSpPr>
        <xdr:spPr>
          <a:xfrm>
            <a:off x="8327940" y="5037276"/>
            <a:ext cx="1927109" cy="49904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DE"/>
              <a:t>W=1,507 m</a:t>
            </a:r>
            <a:endParaRPr lang="en-AU"/>
          </a:p>
        </xdr:txBody>
      </xdr:sp>
      <xdr:cxnSp macro="">
        <xdr:nvCxnSpPr>
          <xdr:cNvPr id="12" name="Gerade Verbindung mit Pfeil 11">
            <a:extLst>
              <a:ext uri="{FF2B5EF4-FFF2-40B4-BE49-F238E27FC236}">
                <a16:creationId xmlns:a16="http://schemas.microsoft.com/office/drawing/2014/main" id="{00000000-0008-0000-0300-00000C000000}"/>
              </a:ext>
            </a:extLst>
          </xdr:cNvPr>
          <xdr:cNvCxnSpPr>
            <a:endCxn id="36" idx="0"/>
          </xdr:cNvCxnSpPr>
        </xdr:nvCxnSpPr>
        <xdr:spPr>
          <a:xfrm>
            <a:off x="3142592" y="1282297"/>
            <a:ext cx="6230833" cy="201901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3" name="Gerader Verbinder 12">
            <a:extLst>
              <a:ext uri="{FF2B5EF4-FFF2-40B4-BE49-F238E27FC236}">
                <a16:creationId xmlns:a16="http://schemas.microsoft.com/office/drawing/2014/main" id="{00000000-0008-0000-0300-00000D000000}"/>
              </a:ext>
            </a:extLst>
          </xdr:cNvPr>
          <xdr:cNvCxnSpPr/>
        </xdr:nvCxnSpPr>
        <xdr:spPr>
          <a:xfrm flipH="1">
            <a:off x="2801935" y="3015926"/>
            <a:ext cx="7470175" cy="0"/>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sp macro="" textlink="">
        <xdr:nvSpPr>
          <xdr:cNvPr id="14" name="Textfeld 65">
            <a:extLst>
              <a:ext uri="{FF2B5EF4-FFF2-40B4-BE49-F238E27FC236}">
                <a16:creationId xmlns:a16="http://schemas.microsoft.com/office/drawing/2014/main" id="{00000000-0008-0000-0300-00000E000000}"/>
              </a:ext>
            </a:extLst>
          </xdr:cNvPr>
          <xdr:cNvSpPr txBox="1"/>
        </xdr:nvSpPr>
        <xdr:spPr>
          <a:xfrm>
            <a:off x="9808570" y="3668928"/>
            <a:ext cx="1754176" cy="49904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DE"/>
              <a:t>H=2,115m</a:t>
            </a:r>
            <a:endParaRPr lang="en-AU"/>
          </a:p>
        </xdr:txBody>
      </xdr:sp>
      <xdr:sp macro="" textlink="">
        <xdr:nvSpPr>
          <xdr:cNvPr id="15" name="Textfeld 74">
            <a:extLst>
              <a:ext uri="{FF2B5EF4-FFF2-40B4-BE49-F238E27FC236}">
                <a16:creationId xmlns:a16="http://schemas.microsoft.com/office/drawing/2014/main" id="{00000000-0008-0000-0300-00000F000000}"/>
              </a:ext>
            </a:extLst>
          </xdr:cNvPr>
          <xdr:cNvSpPr txBox="1"/>
        </xdr:nvSpPr>
        <xdr:spPr>
          <a:xfrm>
            <a:off x="9028815" y="1972636"/>
            <a:ext cx="1532528" cy="49904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DE"/>
              <a:t>A = H´*D</a:t>
            </a:r>
            <a:endParaRPr lang="en-AU"/>
          </a:p>
        </xdr:txBody>
      </xdr:sp>
      <xdr:cxnSp macro="">
        <xdr:nvCxnSpPr>
          <xdr:cNvPr id="16" name="Gerader Verbinder 15">
            <a:extLst>
              <a:ext uri="{FF2B5EF4-FFF2-40B4-BE49-F238E27FC236}">
                <a16:creationId xmlns:a16="http://schemas.microsoft.com/office/drawing/2014/main" id="{00000000-0008-0000-0300-000010000000}"/>
              </a:ext>
            </a:extLst>
          </xdr:cNvPr>
          <xdr:cNvCxnSpPr/>
        </xdr:nvCxnSpPr>
        <xdr:spPr>
          <a:xfrm flipH="1">
            <a:off x="9035461" y="3303159"/>
            <a:ext cx="1236652" cy="0"/>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sp macro="" textlink="">
        <xdr:nvSpPr>
          <xdr:cNvPr id="17" name="Textfeld 78">
            <a:extLst>
              <a:ext uri="{FF2B5EF4-FFF2-40B4-BE49-F238E27FC236}">
                <a16:creationId xmlns:a16="http://schemas.microsoft.com/office/drawing/2014/main" id="{00000000-0008-0000-0300-000011000000}"/>
              </a:ext>
            </a:extLst>
          </xdr:cNvPr>
          <xdr:cNvSpPr txBox="1"/>
        </xdr:nvSpPr>
        <xdr:spPr>
          <a:xfrm>
            <a:off x="4988418" y="109985"/>
            <a:ext cx="3097210" cy="873324"/>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DE"/>
              <a:t>horitzontal distance</a:t>
            </a:r>
          </a:p>
          <a:p>
            <a:r>
              <a:rPr lang="de-DE"/>
              <a:t>H</a:t>
            </a:r>
            <a:r>
              <a:rPr lang="de-DE" baseline="-25000"/>
              <a:t>PPFS-SSC </a:t>
            </a:r>
            <a:endParaRPr lang="en-AU"/>
          </a:p>
        </xdr:txBody>
      </xdr:sp>
      <xdr:cxnSp macro="">
        <xdr:nvCxnSpPr>
          <xdr:cNvPr id="18" name="Gerade Verbindung mit Pfeil 17">
            <a:extLst>
              <a:ext uri="{FF2B5EF4-FFF2-40B4-BE49-F238E27FC236}">
                <a16:creationId xmlns:a16="http://schemas.microsoft.com/office/drawing/2014/main" id="{00000000-0008-0000-0300-000012000000}"/>
              </a:ext>
            </a:extLst>
          </xdr:cNvPr>
          <xdr:cNvCxnSpPr/>
        </xdr:nvCxnSpPr>
        <xdr:spPr>
          <a:xfrm flipV="1">
            <a:off x="9833259" y="4377092"/>
            <a:ext cx="438851" cy="478512"/>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9" name="Textfeld 84">
            <a:extLst>
              <a:ext uri="{FF2B5EF4-FFF2-40B4-BE49-F238E27FC236}">
                <a16:creationId xmlns:a16="http://schemas.microsoft.com/office/drawing/2014/main" id="{00000000-0008-0000-0300-000013000000}"/>
              </a:ext>
            </a:extLst>
          </xdr:cNvPr>
          <xdr:cNvSpPr txBox="1"/>
        </xdr:nvSpPr>
        <xdr:spPr>
          <a:xfrm>
            <a:off x="10143239" y="4446623"/>
            <a:ext cx="1751740" cy="49904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DE"/>
              <a:t>D=0,987m</a:t>
            </a:r>
            <a:endParaRPr lang="en-AU"/>
          </a:p>
        </xdr:txBody>
      </xdr:sp>
    </xdr:grpSp>
    <xdr:clientData/>
  </xdr:twoCellAnchor>
  <xdr:twoCellAnchor>
    <xdr:from>
      <xdr:col>29</xdr:col>
      <xdr:colOff>15037</xdr:colOff>
      <xdr:row>59</xdr:row>
      <xdr:rowOff>9014</xdr:rowOff>
    </xdr:from>
    <xdr:to>
      <xdr:col>29</xdr:col>
      <xdr:colOff>579743</xdr:colOff>
      <xdr:row>60</xdr:row>
      <xdr:rowOff>8232</xdr:rowOff>
    </xdr:to>
    <xdr:sp macro="" textlink="">
      <xdr:nvSpPr>
        <xdr:cNvPr id="43" name="Rechteck 42">
          <a:extLst>
            <a:ext uri="{FF2B5EF4-FFF2-40B4-BE49-F238E27FC236}">
              <a16:creationId xmlns:a16="http://schemas.microsoft.com/office/drawing/2014/main" id="{00000000-0008-0000-0300-00002B000000}"/>
            </a:ext>
          </a:extLst>
        </xdr:cNvPr>
        <xdr:cNvSpPr/>
      </xdr:nvSpPr>
      <xdr:spPr>
        <a:xfrm>
          <a:off x="25894462" y="11362814"/>
          <a:ext cx="564706" cy="189718"/>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l-GR"/>
            <a:t>α</a:t>
          </a:r>
          <a:r>
            <a:rPr lang="de-DE" baseline="-25000"/>
            <a:t>vert</a:t>
          </a:r>
          <a:endParaRPr lang="en-AU" baseline="-25000"/>
        </a:p>
      </xdr:txBody>
    </xdr:sp>
    <xdr:clientData/>
  </xdr:twoCellAnchor>
  <xdr:twoCellAnchor>
    <xdr:from>
      <xdr:col>29</xdr:col>
      <xdr:colOff>420445</xdr:colOff>
      <xdr:row>60</xdr:row>
      <xdr:rowOff>67467</xdr:rowOff>
    </xdr:from>
    <xdr:to>
      <xdr:col>29</xdr:col>
      <xdr:colOff>525172</xdr:colOff>
      <xdr:row>60</xdr:row>
      <xdr:rowOff>170453</xdr:rowOff>
    </xdr:to>
    <xdr:sp macro="" textlink="">
      <xdr:nvSpPr>
        <xdr:cNvPr id="44" name="Freihandform 43">
          <a:extLst>
            <a:ext uri="{FF2B5EF4-FFF2-40B4-BE49-F238E27FC236}">
              <a16:creationId xmlns:a16="http://schemas.microsoft.com/office/drawing/2014/main" id="{00000000-0008-0000-0300-00002C000000}"/>
            </a:ext>
          </a:extLst>
        </xdr:cNvPr>
        <xdr:cNvSpPr/>
      </xdr:nvSpPr>
      <xdr:spPr>
        <a:xfrm rot="4431952">
          <a:off x="26300741" y="11610896"/>
          <a:ext cx="102986" cy="104727"/>
        </a:xfrm>
        <a:custGeom>
          <a:avLst/>
          <a:gdLst>
            <a:gd name="connsiteX0" fmla="*/ 0 w 166251"/>
            <a:gd name="connsiteY0" fmla="*/ 12880 h 86032"/>
            <a:gd name="connsiteX1" fmla="*/ 103632 w 166251"/>
            <a:gd name="connsiteY1" fmla="*/ 688 h 86032"/>
            <a:gd name="connsiteX2" fmla="*/ 158496 w 166251"/>
            <a:gd name="connsiteY2" fmla="*/ 31168 h 86032"/>
            <a:gd name="connsiteX3" fmla="*/ 164592 w 166251"/>
            <a:gd name="connsiteY3" fmla="*/ 86032 h 86032"/>
          </a:gdLst>
          <a:ahLst/>
          <a:cxnLst>
            <a:cxn ang="0">
              <a:pos x="connsiteX0" y="connsiteY0"/>
            </a:cxn>
            <a:cxn ang="0">
              <a:pos x="connsiteX1" y="connsiteY1"/>
            </a:cxn>
            <a:cxn ang="0">
              <a:pos x="connsiteX2" y="connsiteY2"/>
            </a:cxn>
            <a:cxn ang="0">
              <a:pos x="connsiteX3" y="connsiteY3"/>
            </a:cxn>
          </a:cxnLst>
          <a:rect l="l" t="t" r="r" b="b"/>
          <a:pathLst>
            <a:path w="166251" h="86032">
              <a:moveTo>
                <a:pt x="0" y="12880"/>
              </a:moveTo>
              <a:cubicBezTo>
                <a:pt x="38608" y="5260"/>
                <a:pt x="77216" y="-2360"/>
                <a:pt x="103632" y="688"/>
              </a:cubicBezTo>
              <a:cubicBezTo>
                <a:pt x="130048" y="3736"/>
                <a:pt x="148336" y="16944"/>
                <a:pt x="158496" y="31168"/>
              </a:cubicBezTo>
              <a:cubicBezTo>
                <a:pt x="168656" y="45392"/>
                <a:pt x="166624" y="65712"/>
                <a:pt x="164592" y="86032"/>
              </a:cubicBezTo>
            </a:path>
          </a:pathLst>
        </a:custGeom>
        <a:no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30</xdr:col>
      <xdr:colOff>122350</xdr:colOff>
      <xdr:row>60</xdr:row>
      <xdr:rowOff>54943</xdr:rowOff>
    </xdr:from>
    <xdr:to>
      <xdr:col>30</xdr:col>
      <xdr:colOff>122548</xdr:colOff>
      <xdr:row>67</xdr:row>
      <xdr:rowOff>104011</xdr:rowOff>
    </xdr:to>
    <xdr:cxnSp macro="">
      <xdr:nvCxnSpPr>
        <xdr:cNvPr id="45" name="Gerade Verbindung mit Pfeil 44">
          <a:extLst>
            <a:ext uri="{FF2B5EF4-FFF2-40B4-BE49-F238E27FC236}">
              <a16:creationId xmlns:a16="http://schemas.microsoft.com/office/drawing/2014/main" id="{00000000-0008-0000-0300-00002D000000}"/>
            </a:ext>
          </a:extLst>
        </xdr:cNvPr>
        <xdr:cNvCxnSpPr/>
      </xdr:nvCxnSpPr>
      <xdr:spPr>
        <a:xfrm flipH="1" flipV="1">
          <a:off x="26763775" y="11599243"/>
          <a:ext cx="198" cy="1382568"/>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347231</xdr:colOff>
      <xdr:row>60</xdr:row>
      <xdr:rowOff>36058</xdr:rowOff>
    </xdr:from>
    <xdr:to>
      <xdr:col>30</xdr:col>
      <xdr:colOff>347231</xdr:colOff>
      <xdr:row>61</xdr:row>
      <xdr:rowOff>84532</xdr:rowOff>
    </xdr:to>
    <xdr:cxnSp macro="">
      <xdr:nvCxnSpPr>
        <xdr:cNvPr id="46" name="Gerade Verbindung mit Pfeil 45">
          <a:extLst>
            <a:ext uri="{FF2B5EF4-FFF2-40B4-BE49-F238E27FC236}">
              <a16:creationId xmlns:a16="http://schemas.microsoft.com/office/drawing/2014/main" id="{00000000-0008-0000-0300-00002E000000}"/>
            </a:ext>
          </a:extLst>
        </xdr:cNvPr>
        <xdr:cNvCxnSpPr/>
      </xdr:nvCxnSpPr>
      <xdr:spPr>
        <a:xfrm flipV="1">
          <a:off x="26988656" y="11580358"/>
          <a:ext cx="0" cy="238974"/>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631371</xdr:colOff>
      <xdr:row>51</xdr:row>
      <xdr:rowOff>172113</xdr:rowOff>
    </xdr:from>
    <xdr:to>
      <xdr:col>23</xdr:col>
      <xdr:colOff>458397</xdr:colOff>
      <xdr:row>73</xdr:row>
      <xdr:rowOff>70783</xdr:rowOff>
    </xdr:to>
    <xdr:sp macro="" textlink="">
      <xdr:nvSpPr>
        <xdr:cNvPr id="47" name="Textfeld 77">
          <a:extLst>
            <a:ext uri="{FF2B5EF4-FFF2-40B4-BE49-F238E27FC236}">
              <a16:creationId xmlns:a16="http://schemas.microsoft.com/office/drawing/2014/main" id="{00000000-0008-0000-0300-00002F000000}"/>
            </a:ext>
          </a:extLst>
        </xdr:cNvPr>
        <xdr:cNvSpPr txBox="1"/>
      </xdr:nvSpPr>
      <xdr:spPr>
        <a:xfrm>
          <a:off x="17100096" y="10001913"/>
          <a:ext cx="4665726" cy="408967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DE" sz="1200"/>
            <a:t>Depending of the distance of the PP-FS to the SSC H</a:t>
          </a:r>
          <a:r>
            <a:rPr lang="de-DE" sz="1200" baseline="-25000"/>
            <a:t>PPFS-SSC </a:t>
          </a:r>
          <a:r>
            <a:rPr lang="de-DE" sz="1200"/>
            <a:t> the area A that can be seen varies. The area A is described by H‘ (where H‘ depends on the incident angle) and D, the width of the SSC panel.</a:t>
          </a:r>
        </a:p>
        <a:p>
          <a:endParaRPr lang="de-DE" sz="1200"/>
        </a:p>
        <a:p>
          <a:r>
            <a:rPr lang="de-DE" sz="1200"/>
            <a:t>A = H‘*D   with  tan(</a:t>
          </a:r>
          <a:r>
            <a:rPr lang="el-GR" sz="1200"/>
            <a:t>α</a:t>
          </a:r>
          <a:r>
            <a:rPr lang="de-DE" sz="1200" baseline="-25000"/>
            <a:t>vert</a:t>
          </a:r>
          <a:r>
            <a:rPr lang="de-DE" sz="1200"/>
            <a:t>) = H‘/W -&gt; H‘ = W* tan(</a:t>
          </a:r>
          <a:r>
            <a:rPr lang="el-GR" sz="1200"/>
            <a:t>α</a:t>
          </a:r>
          <a:r>
            <a:rPr lang="de-DE" sz="1200" baseline="-25000"/>
            <a:t>vert</a:t>
          </a:r>
          <a:r>
            <a:rPr lang="de-DE" sz="1200"/>
            <a:t>) </a:t>
          </a:r>
        </a:p>
        <a:p>
          <a:r>
            <a:rPr lang="de-DE" sz="1200"/>
            <a:t>A = W* tan(</a:t>
          </a:r>
          <a:r>
            <a:rPr lang="el-GR" sz="1200"/>
            <a:t>α</a:t>
          </a:r>
          <a:r>
            <a:rPr lang="de-DE" sz="1200" baseline="-25000"/>
            <a:t>vert</a:t>
          </a:r>
          <a:r>
            <a:rPr lang="de-DE" sz="1200"/>
            <a:t>)  * D</a:t>
          </a:r>
        </a:p>
        <a:p>
          <a:endParaRPr lang="de-DE" sz="1200"/>
        </a:p>
        <a:p>
          <a:r>
            <a:rPr lang="de-DE" sz="1200"/>
            <a:t>The maximum area that can be seen is the A = H*D and shows a number of maximum 32 Antenna clusters. The scaling of the 32 antenna clusters is proportional to the area seen.</a:t>
          </a:r>
        </a:p>
        <a:p>
          <a:endParaRPr lang="de-DE" sz="1200"/>
        </a:p>
        <a:p>
          <a:r>
            <a:rPr lang="de-DE" sz="1200"/>
            <a:t>At an incident angle of 54.5° and higher, the entire array can be seen because W*tand(54.5) = 2.11m</a:t>
          </a:r>
        </a:p>
        <a:p>
          <a:r>
            <a:rPr lang="de-DE" sz="1200"/>
            <a:t>Any incident angle smaller than 54.5° shows less area of the array.</a:t>
          </a:r>
        </a:p>
        <a:p>
          <a:endParaRPr lang="de-DE" sz="1200"/>
        </a:p>
        <a:p>
          <a:endParaRPr lang="de-DE" sz="1200"/>
        </a:p>
        <a:p>
          <a:r>
            <a:rPr lang="de-DE" sz="1200"/>
            <a:t>Formula:</a:t>
          </a:r>
        </a:p>
        <a:p>
          <a:r>
            <a:rPr lang="de-DE" sz="1200"/>
            <a:t>Ant_seen =(W* tan(</a:t>
          </a:r>
          <a:r>
            <a:rPr lang="el-GR" sz="1200"/>
            <a:t>α</a:t>
          </a:r>
          <a:r>
            <a:rPr lang="de-DE" sz="1200" baseline="-25000"/>
            <a:t>vert</a:t>
          </a:r>
          <a:r>
            <a:rPr lang="de-DE" sz="1200"/>
            <a:t>)  * D) /  (H * D) * 32</a:t>
          </a:r>
        </a:p>
        <a:p>
          <a:endParaRPr lang="de-DE" sz="1200"/>
        </a:p>
        <a:p>
          <a:r>
            <a:rPr lang="de-DE" sz="1200"/>
            <a:t>For 54.5° the entire array of 32 antennas can be seen:</a:t>
          </a:r>
        </a:p>
        <a:p>
          <a:r>
            <a:rPr lang="de-DE" sz="1200"/>
            <a:t>(1.507*tand(54.5)*0.987)  / (2.115*0.987)  * 32 = 32</a:t>
          </a:r>
        </a:p>
        <a:p>
          <a:endParaRPr lang="en-AU" sz="1200"/>
        </a:p>
      </xdr:txBody>
    </xdr:sp>
    <xdr:clientData/>
  </xdr:twoCellAnchor>
  <xdr:twoCellAnchor>
    <xdr:from>
      <xdr:col>24</xdr:col>
      <xdr:colOff>485858</xdr:colOff>
      <xdr:row>53</xdr:row>
      <xdr:rowOff>63284</xdr:rowOff>
    </xdr:from>
    <xdr:to>
      <xdr:col>29</xdr:col>
      <xdr:colOff>408198</xdr:colOff>
      <xdr:row>53</xdr:row>
      <xdr:rowOff>70183</xdr:rowOff>
    </xdr:to>
    <xdr:cxnSp macro="">
      <xdr:nvCxnSpPr>
        <xdr:cNvPr id="48" name="Gerade Verbindung mit Pfeil 47">
          <a:extLst>
            <a:ext uri="{FF2B5EF4-FFF2-40B4-BE49-F238E27FC236}">
              <a16:creationId xmlns:a16="http://schemas.microsoft.com/office/drawing/2014/main" id="{00000000-0008-0000-0300-000030000000}"/>
            </a:ext>
          </a:extLst>
        </xdr:cNvPr>
        <xdr:cNvCxnSpPr/>
      </xdr:nvCxnSpPr>
      <xdr:spPr>
        <a:xfrm>
          <a:off x="22555283" y="10274084"/>
          <a:ext cx="3732340" cy="6899"/>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389754</xdr:colOff>
      <xdr:row>60</xdr:row>
      <xdr:rowOff>0</xdr:rowOff>
    </xdr:from>
    <xdr:to>
      <xdr:col>30</xdr:col>
      <xdr:colOff>786016</xdr:colOff>
      <xdr:row>61</xdr:row>
      <xdr:rowOff>129234</xdr:rowOff>
    </xdr:to>
    <xdr:sp macro="" textlink="">
      <xdr:nvSpPr>
        <xdr:cNvPr id="49" name="Rechteck 48">
          <a:extLst>
            <a:ext uri="{FF2B5EF4-FFF2-40B4-BE49-F238E27FC236}">
              <a16:creationId xmlns:a16="http://schemas.microsoft.com/office/drawing/2014/main" id="{00000000-0008-0000-0300-000031000000}"/>
            </a:ext>
          </a:extLst>
        </xdr:cNvPr>
        <xdr:cNvSpPr/>
      </xdr:nvSpPr>
      <xdr:spPr>
        <a:xfrm>
          <a:off x="27031179" y="11544300"/>
          <a:ext cx="367687" cy="319734"/>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DE"/>
            <a:t>H´</a:t>
          </a:r>
          <a:endParaRPr lang="en-AU"/>
        </a:p>
      </xdr:txBody>
    </xdr:sp>
    <xdr:clientData/>
  </xdr:twoCellAnchor>
  <xdr:twoCellAnchor>
    <xdr:from>
      <xdr:col>29</xdr:col>
      <xdr:colOff>455578</xdr:colOff>
      <xdr:row>58</xdr:row>
      <xdr:rowOff>71017</xdr:rowOff>
    </xdr:from>
    <xdr:to>
      <xdr:col>29</xdr:col>
      <xdr:colOff>610982</xdr:colOff>
      <xdr:row>60</xdr:row>
      <xdr:rowOff>96315</xdr:rowOff>
    </xdr:to>
    <xdr:sp macro="" textlink="">
      <xdr:nvSpPr>
        <xdr:cNvPr id="50" name="Freihandform 49">
          <a:extLst>
            <a:ext uri="{FF2B5EF4-FFF2-40B4-BE49-F238E27FC236}">
              <a16:creationId xmlns:a16="http://schemas.microsoft.com/office/drawing/2014/main" id="{00000000-0008-0000-0300-000032000000}"/>
            </a:ext>
          </a:extLst>
        </xdr:cNvPr>
        <xdr:cNvSpPr/>
      </xdr:nvSpPr>
      <xdr:spPr>
        <a:xfrm rot="10236598" flipH="1">
          <a:off x="26335003" y="11234317"/>
          <a:ext cx="155404" cy="406298"/>
        </a:xfrm>
        <a:custGeom>
          <a:avLst/>
          <a:gdLst>
            <a:gd name="connsiteX0" fmla="*/ 102053 w 102053"/>
            <a:gd name="connsiteY0" fmla="*/ 0 h 514600"/>
            <a:gd name="connsiteX1" fmla="*/ 19757 w 102053"/>
            <a:gd name="connsiteY1" fmla="*/ 182880 h 514600"/>
            <a:gd name="connsiteX2" fmla="*/ 1469 w 102053"/>
            <a:gd name="connsiteY2" fmla="*/ 466344 h 514600"/>
            <a:gd name="connsiteX3" fmla="*/ 47189 w 102053"/>
            <a:gd name="connsiteY3" fmla="*/ 512064 h 514600"/>
          </a:gdLst>
          <a:ahLst/>
          <a:cxnLst>
            <a:cxn ang="0">
              <a:pos x="connsiteX0" y="connsiteY0"/>
            </a:cxn>
            <a:cxn ang="0">
              <a:pos x="connsiteX1" y="connsiteY1"/>
            </a:cxn>
            <a:cxn ang="0">
              <a:pos x="connsiteX2" y="connsiteY2"/>
            </a:cxn>
            <a:cxn ang="0">
              <a:pos x="connsiteX3" y="connsiteY3"/>
            </a:cxn>
          </a:cxnLst>
          <a:rect l="l" t="t" r="r" b="b"/>
          <a:pathLst>
            <a:path w="102053" h="514600">
              <a:moveTo>
                <a:pt x="102053" y="0"/>
              </a:moveTo>
              <a:cubicBezTo>
                <a:pt x="69287" y="52578"/>
                <a:pt x="36521" y="105156"/>
                <a:pt x="19757" y="182880"/>
              </a:cubicBezTo>
              <a:cubicBezTo>
                <a:pt x="2993" y="260604"/>
                <a:pt x="-3103" y="411480"/>
                <a:pt x="1469" y="466344"/>
              </a:cubicBezTo>
              <a:cubicBezTo>
                <a:pt x="6041" y="521208"/>
                <a:pt x="26615" y="516636"/>
                <a:pt x="47189" y="512064"/>
              </a:cubicBezTo>
            </a:path>
          </a:pathLst>
        </a:custGeom>
        <a:noFill/>
        <a:ln>
          <a:headEnd type="triangle"/>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13</xdr:col>
      <xdr:colOff>0</xdr:colOff>
      <xdr:row>23</xdr:row>
      <xdr:rowOff>0</xdr:rowOff>
    </xdr:from>
    <xdr:to>
      <xdr:col>18</xdr:col>
      <xdr:colOff>88412</xdr:colOff>
      <xdr:row>37</xdr:row>
      <xdr:rowOff>152824</xdr:rowOff>
    </xdr:to>
    <xdr:graphicFrame macro="">
      <xdr:nvGraphicFramePr>
        <xdr:cNvPr id="51" name="Diagramm 50">
          <a:extLst>
            <a:ext uri="{FF2B5EF4-FFF2-40B4-BE49-F238E27FC236}">
              <a16:creationId xmlns:a16="http://schemas.microsoft.com/office/drawing/2014/main" id="{00000000-0008-0000-0300-00003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7</xdr:col>
      <xdr:colOff>21149</xdr:colOff>
      <xdr:row>1</xdr:row>
      <xdr:rowOff>18243</xdr:rowOff>
    </xdr:from>
    <xdr:to>
      <xdr:col>11</xdr:col>
      <xdr:colOff>742627</xdr:colOff>
      <xdr:row>18</xdr:row>
      <xdr:rowOff>161441</xdr:rowOff>
    </xdr:to>
    <xdr:graphicFrame macro="">
      <xdr:nvGraphicFramePr>
        <xdr:cNvPr id="2" name="Diagramm 3">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333095</xdr:colOff>
      <xdr:row>21</xdr:row>
      <xdr:rowOff>119057</xdr:rowOff>
    </xdr:from>
    <xdr:to>
      <xdr:col>9</xdr:col>
      <xdr:colOff>100853</xdr:colOff>
      <xdr:row>46</xdr:row>
      <xdr:rowOff>123264</xdr:rowOff>
    </xdr:to>
    <xdr:graphicFrame macro="">
      <xdr:nvGraphicFramePr>
        <xdr:cNvPr id="5" name="Diagramm 4">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7</xdr:col>
      <xdr:colOff>21149</xdr:colOff>
      <xdr:row>1</xdr:row>
      <xdr:rowOff>18243</xdr:rowOff>
    </xdr:from>
    <xdr:to>
      <xdr:col>11</xdr:col>
      <xdr:colOff>742627</xdr:colOff>
      <xdr:row>18</xdr:row>
      <xdr:rowOff>161441</xdr:rowOff>
    </xdr:to>
    <xdr:graphicFrame macro="">
      <xdr:nvGraphicFramePr>
        <xdr:cNvPr id="2" name="Diagramm 3">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333094</xdr:colOff>
      <xdr:row>21</xdr:row>
      <xdr:rowOff>119058</xdr:rowOff>
    </xdr:from>
    <xdr:to>
      <xdr:col>8</xdr:col>
      <xdr:colOff>627694</xdr:colOff>
      <xdr:row>46</xdr:row>
      <xdr:rowOff>36558</xdr:rowOff>
    </xdr:to>
    <xdr:graphicFrame macro="">
      <xdr:nvGraphicFramePr>
        <xdr:cNvPr id="3" name="Diagramm 4">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17</xdr:col>
      <xdr:colOff>21149</xdr:colOff>
      <xdr:row>1</xdr:row>
      <xdr:rowOff>18243</xdr:rowOff>
    </xdr:from>
    <xdr:to>
      <xdr:col>21</xdr:col>
      <xdr:colOff>742627</xdr:colOff>
      <xdr:row>18</xdr:row>
      <xdr:rowOff>161441</xdr:rowOff>
    </xdr:to>
    <xdr:graphicFrame macro="">
      <xdr:nvGraphicFramePr>
        <xdr:cNvPr id="2" name="Diagramm 3">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475970</xdr:colOff>
      <xdr:row>24</xdr:row>
      <xdr:rowOff>113614</xdr:rowOff>
    </xdr:from>
    <xdr:to>
      <xdr:col>9</xdr:col>
      <xdr:colOff>82529</xdr:colOff>
      <xdr:row>49</xdr:row>
      <xdr:rowOff>31114</xdr:rowOff>
    </xdr:to>
    <xdr:graphicFrame macro="">
      <xdr:nvGraphicFramePr>
        <xdr:cNvPr id="3" name="Diagramm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17</xdr:col>
      <xdr:colOff>21149</xdr:colOff>
      <xdr:row>1</xdr:row>
      <xdr:rowOff>18243</xdr:rowOff>
    </xdr:from>
    <xdr:to>
      <xdr:col>21</xdr:col>
      <xdr:colOff>742627</xdr:colOff>
      <xdr:row>18</xdr:row>
      <xdr:rowOff>161441</xdr:rowOff>
    </xdr:to>
    <xdr:graphicFrame macro="">
      <xdr:nvGraphicFramePr>
        <xdr:cNvPr id="2" name="Diagramm 3">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475969</xdr:colOff>
      <xdr:row>24</xdr:row>
      <xdr:rowOff>113614</xdr:rowOff>
    </xdr:from>
    <xdr:to>
      <xdr:col>9</xdr:col>
      <xdr:colOff>84769</xdr:colOff>
      <xdr:row>49</xdr:row>
      <xdr:rowOff>31114</xdr:rowOff>
    </xdr:to>
    <xdr:graphicFrame macro="">
      <xdr:nvGraphicFramePr>
        <xdr:cNvPr id="3" name="Diagramm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teffen\Documents\00_Dokumente\_nextcloud\R&amp;S\ETSI\SE24\20220223%20Rapporteur%20Meeting%20%237\Copy%20of%20PP-FS_Gain_QPS_Scanner_outcome_SE24%23105GLC_Upda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teffen\Documents\00_Dokumente\_nextcloud\R&amp;S\ETSI\SE24\FS_antennaGai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ericsson-my.sharepoint.com/Users/steffen/Documents/00_Dokumente/_nextcloud/R&amp;S/ETSI/SE24/SE24%20#104/SE24(21)065_PP-FS_Gain_QPS_Scanner_v20211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S Antenna Gain"/>
      <sheetName val="QPS v20211207 (33,2°)"/>
      <sheetName val="QPS v20211207"/>
      <sheetName val="Q-SSC (PTP) Outdoor Out-of-band"/>
      <sheetName val="Q-SSC (PTP) Outdoor In-band"/>
      <sheetName val="Q-SSC (PTP) Indoor Out-of-band"/>
      <sheetName val="Q-SSC (PTP) Indoor In-band"/>
      <sheetName val="Q-SSC (Ham Radio) Indoor"/>
      <sheetName val="Q-SSC (Ham Radio) Outdoor"/>
      <sheetName val="Q-SSC (Automotive)"/>
      <sheetName val="Auto Gain (data)"/>
      <sheetName val="Lev-General-Parameters"/>
      <sheetName val="Q-SSC (PTP) reference only"/>
    </sheetNames>
    <sheetDataSet>
      <sheetData sheetId="0">
        <row r="5">
          <cell r="B5">
            <v>-0.66666666666666674</v>
          </cell>
        </row>
        <row r="12">
          <cell r="B12">
            <v>3.6406046128051033</v>
          </cell>
        </row>
        <row r="22">
          <cell r="B22">
            <v>11.056928146072615</v>
          </cell>
        </row>
        <row r="42">
          <cell r="B42">
            <v>19.838572024377303</v>
          </cell>
        </row>
        <row r="62">
          <cell r="B62">
            <v>27.543011778996565</v>
          </cell>
        </row>
        <row r="82">
          <cell r="B82">
            <v>31.403038687188083</v>
          </cell>
        </row>
        <row r="102">
          <cell r="B102">
            <v>33.72086679106053</v>
          </cell>
        </row>
        <row r="122">
          <cell r="B122">
            <v>35.266680605510913</v>
          </cell>
        </row>
        <row r="142">
          <cell r="B142">
            <v>36.37107430647346</v>
          </cell>
        </row>
        <row r="162">
          <cell r="B162">
            <v>37.199482008787847</v>
          </cell>
        </row>
        <row r="182">
          <cell r="B182">
            <v>37.843857229090183</v>
          </cell>
        </row>
        <row r="202">
          <cell r="B202">
            <v>38.359389884318723</v>
          </cell>
        </row>
        <row r="302">
          <cell r="B302">
            <v>39.906131032509172</v>
          </cell>
        </row>
        <row r="402">
          <cell r="B402">
            <v>40.679564437234369</v>
          </cell>
        </row>
        <row r="602">
          <cell r="B602">
            <v>41.453026844503796</v>
          </cell>
        </row>
        <row r="802">
          <cell r="B802">
            <v>41.839765903437019</v>
          </cell>
        </row>
        <row r="1002">
          <cell r="B1002">
            <v>42.071811156447914</v>
          </cell>
        </row>
        <row r="1203">
          <cell r="B1203">
            <v>42.226508588011143</v>
          </cell>
        </row>
      </sheetData>
      <sheetData sheetId="1" refreshError="1"/>
      <sheetData sheetId="2" refreshError="1"/>
      <sheetData sheetId="3" refreshError="1"/>
      <sheetData sheetId="4" refreshError="1"/>
      <sheetData sheetId="5" refreshError="1"/>
      <sheetData sheetId="6" refreshError="1"/>
      <sheetData sheetId="7">
        <row r="1">
          <cell r="B1" t="str">
            <v xml:space="preserve"> FS_ant (dB)</v>
          </cell>
        </row>
      </sheetData>
      <sheetData sheetId="8">
        <row r="1">
          <cell r="B1" t="str">
            <v xml:space="preserve"> FS_ant (dB)</v>
          </cell>
        </row>
        <row r="4">
          <cell r="N4">
            <v>15</v>
          </cell>
        </row>
        <row r="5">
          <cell r="N5">
            <v>5.0000000000000001E-4</v>
          </cell>
        </row>
        <row r="7">
          <cell r="N7">
            <v>0</v>
          </cell>
        </row>
      </sheetData>
      <sheetData sheetId="9">
        <row r="2">
          <cell r="P2">
            <v>6</v>
          </cell>
        </row>
        <row r="3">
          <cell r="P3">
            <v>0.5</v>
          </cell>
        </row>
        <row r="4">
          <cell r="P4">
            <v>15</v>
          </cell>
        </row>
        <row r="5">
          <cell r="P5">
            <v>-6</v>
          </cell>
        </row>
        <row r="6">
          <cell r="P6">
            <v>-7.9588001734407516</v>
          </cell>
        </row>
        <row r="7">
          <cell r="P7">
            <v>-31.760912590556813</v>
          </cell>
        </row>
        <row r="10">
          <cell r="P10">
            <v>-107.84029995663981</v>
          </cell>
        </row>
      </sheetData>
      <sheetData sheetId="10" refreshError="1"/>
      <sheetData sheetId="11" refreshError="1"/>
      <sheetData sheetId="12">
        <row r="5">
          <cell r="Y5">
            <v>1250</v>
          </cell>
        </row>
        <row r="7">
          <cell r="Y7">
            <v>-20</v>
          </cell>
        </row>
        <row r="13">
          <cell r="Y13">
            <v>-23</v>
          </cell>
        </row>
        <row r="14">
          <cell r="Y14">
            <v>-52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S antenna gain"/>
    </sheetNames>
    <sheetDataSet>
      <sheetData sheetId="0">
        <row r="1">
          <cell r="B1" t="str">
            <v>FS gain [dBi]</v>
          </cell>
        </row>
        <row r="2">
          <cell r="A2">
            <v>0</v>
          </cell>
          <cell r="B2">
            <v>-17</v>
          </cell>
        </row>
        <row r="3">
          <cell r="A3">
            <v>5</v>
          </cell>
          <cell r="B3">
            <v>-5.0172832651006942</v>
          </cell>
        </row>
        <row r="4">
          <cell r="A4">
            <v>10</v>
          </cell>
          <cell r="B4">
            <v>-1.9464898711030321</v>
          </cell>
        </row>
        <row r="5">
          <cell r="A5">
            <v>15</v>
          </cell>
          <cell r="B5">
            <v>-0.66666666666666674</v>
          </cell>
        </row>
        <row r="6">
          <cell r="A6">
            <v>20</v>
          </cell>
          <cell r="B6">
            <v>-0.12465984305626798</v>
          </cell>
        </row>
        <row r="7">
          <cell r="A7">
            <v>25</v>
          </cell>
          <cell r="B7">
            <v>0.2690828978617652</v>
          </cell>
        </row>
        <row r="8">
          <cell r="A8">
            <v>30</v>
          </cell>
          <cell r="B8">
            <v>0.56232992152813388</v>
          </cell>
        </row>
        <row r="9">
          <cell r="A9">
            <v>35</v>
          </cell>
          <cell r="B9">
            <v>0.7867606324234544</v>
          </cell>
        </row>
        <row r="10">
          <cell r="A10">
            <v>40</v>
          </cell>
          <cell r="B10">
            <v>0.96293031869443579</v>
          </cell>
        </row>
        <row r="11">
          <cell r="A11">
            <v>45</v>
          </cell>
          <cell r="B11">
            <v>2.2520409416623917</v>
          </cell>
        </row>
        <row r="12">
          <cell r="A12">
            <v>50</v>
          </cell>
          <cell r="B12">
            <v>3.6406046128051033</v>
          </cell>
        </row>
        <row r="13">
          <cell r="A13">
            <v>55</v>
          </cell>
          <cell r="B13">
            <v>4.7959050375537799</v>
          </cell>
        </row>
        <row r="14">
          <cell r="A14">
            <v>60</v>
          </cell>
          <cell r="B14">
            <v>5.7710052256588167</v>
          </cell>
        </row>
        <row r="15">
          <cell r="A15">
            <v>65</v>
          </cell>
          <cell r="B15">
            <v>6.6043065664667946</v>
          </cell>
        </row>
        <row r="16">
          <cell r="A16">
            <v>70</v>
          </cell>
          <cell r="B16">
            <v>7.3241943383903187</v>
          </cell>
        </row>
        <row r="17">
          <cell r="A17">
            <v>75</v>
          </cell>
          <cell r="B17">
            <v>7.9520540207838284</v>
          </cell>
        </row>
        <row r="18">
          <cell r="A18">
            <v>80</v>
          </cell>
          <cell r="B18">
            <v>8.5042757790758916</v>
          </cell>
        </row>
        <row r="19">
          <cell r="A19">
            <v>85</v>
          </cell>
          <cell r="B19">
            <v>8.9936161588469279</v>
          </cell>
        </row>
        <row r="20">
          <cell r="A20">
            <v>90</v>
          </cell>
          <cell r="B20">
            <v>9.7527489087641364</v>
          </cell>
        </row>
        <row r="21">
          <cell r="A21">
            <v>95</v>
          </cell>
          <cell r="B21">
            <v>10.43832273914505</v>
          </cell>
        </row>
        <row r="22">
          <cell r="A22">
            <v>100</v>
          </cell>
          <cell r="B22">
            <v>11.056928146072615</v>
          </cell>
        </row>
        <row r="23">
          <cell r="A23">
            <v>105</v>
          </cell>
          <cell r="B23">
            <v>11.61785670418163</v>
          </cell>
        </row>
        <row r="24">
          <cell r="A24">
            <v>110</v>
          </cell>
          <cell r="B24">
            <v>12.128767574204534</v>
          </cell>
        </row>
        <row r="25">
          <cell r="A25">
            <v>115</v>
          </cell>
          <cell r="B25">
            <v>12.596028840358491</v>
          </cell>
        </row>
        <row r="26">
          <cell r="A26">
            <v>120</v>
          </cell>
          <cell r="B26">
            <v>13.024977111537483</v>
          </cell>
        </row>
        <row r="27">
          <cell r="A27">
            <v>125</v>
          </cell>
          <cell r="B27">
            <v>13.420117222316684</v>
          </cell>
        </row>
        <row r="28">
          <cell r="A28">
            <v>130</v>
          </cell>
          <cell r="B28">
            <v>13.785277482750782</v>
          </cell>
        </row>
        <row r="29">
          <cell r="A29">
            <v>135</v>
          </cell>
          <cell r="B29">
            <v>14.123731555726128</v>
          </cell>
        </row>
        <row r="30">
          <cell r="A30">
            <v>140</v>
          </cell>
          <cell r="B30">
            <v>14.438295007200432</v>
          </cell>
        </row>
        <row r="31">
          <cell r="A31">
            <v>145</v>
          </cell>
          <cell r="B31">
            <v>14.731402440721299</v>
          </cell>
        </row>
        <row r="32">
          <cell r="A32">
            <v>150</v>
          </cell>
          <cell r="B32">
            <v>15.005169607500498</v>
          </cell>
        </row>
        <row r="33">
          <cell r="A33">
            <v>155</v>
          </cell>
          <cell r="B33">
            <v>15.261443787681358</v>
          </cell>
        </row>
        <row r="34">
          <cell r="A34">
            <v>160</v>
          </cell>
          <cell r="B34">
            <v>15.501844940002734</v>
          </cell>
        </row>
        <row r="35">
          <cell r="A35">
            <v>165</v>
          </cell>
          <cell r="B35">
            <v>15.727799529171271</v>
          </cell>
        </row>
        <row r="36">
          <cell r="A36">
            <v>170</v>
          </cell>
          <cell r="B36">
            <v>15.940568503160721</v>
          </cell>
        </row>
        <row r="37">
          <cell r="A37">
            <v>175</v>
          </cell>
          <cell r="B37">
            <v>16.54490074954607</v>
          </cell>
        </row>
        <row r="38">
          <cell r="A38">
            <v>180</v>
          </cell>
          <cell r="B38">
            <v>17.276334870078642</v>
          </cell>
        </row>
        <row r="39">
          <cell r="A39">
            <v>185</v>
          </cell>
          <cell r="B39">
            <v>17.968497494725728</v>
          </cell>
        </row>
        <row r="40">
          <cell r="A40">
            <v>190</v>
          </cell>
          <cell r="B40">
            <v>18.624462326793182</v>
          </cell>
        </row>
        <row r="41">
          <cell r="A41">
            <v>195</v>
          </cell>
          <cell r="B41">
            <v>19.246991083024124</v>
          </cell>
        </row>
        <row r="42">
          <cell r="A42">
            <v>200</v>
          </cell>
          <cell r="B42">
            <v>19.838572024377303</v>
          </cell>
        </row>
        <row r="43">
          <cell r="A43">
            <v>205</v>
          </cell>
          <cell r="B43">
            <v>20.401452924360559</v>
          </cell>
        </row>
        <row r="44">
          <cell r="A44">
            <v>210</v>
          </cell>
          <cell r="B44">
            <v>20.937669388135667</v>
          </cell>
        </row>
        <row r="45">
          <cell r="A45">
            <v>215</v>
          </cell>
          <cell r="B45">
            <v>21.449069268479185</v>
          </cell>
        </row>
        <row r="46">
          <cell r="A46">
            <v>220</v>
          </cell>
          <cell r="B46">
            <v>21.937333791137792</v>
          </cell>
        </row>
        <row r="47">
          <cell r="A47">
            <v>225</v>
          </cell>
          <cell r="B47">
            <v>22.403995894832086</v>
          </cell>
        </row>
        <row r="48">
          <cell r="A48">
            <v>230</v>
          </cell>
          <cell r="B48">
            <v>22.850456204533586</v>
          </cell>
        </row>
        <row r="49">
          <cell r="A49">
            <v>235</v>
          </cell>
          <cell r="B49">
            <v>23.277996986345787</v>
          </cell>
        </row>
        <row r="50">
          <cell r="A50">
            <v>240</v>
          </cell>
          <cell r="B50">
            <v>23.687794375014306</v>
          </cell>
        </row>
        <row r="51">
          <cell r="A51">
            <v>245</v>
          </cell>
          <cell r="B51">
            <v>24.08092911816393</v>
          </cell>
        </row>
        <row r="52">
          <cell r="A52">
            <v>250</v>
          </cell>
          <cell r="B52">
            <v>24.45839604276718</v>
          </cell>
        </row>
        <row r="53">
          <cell r="A53">
            <v>255</v>
          </cell>
          <cell r="B53">
            <v>24.821112417479075</v>
          </cell>
        </row>
        <row r="54">
          <cell r="A54">
            <v>260</v>
          </cell>
          <cell r="B54">
            <v>25.169925358050982</v>
          </cell>
        </row>
        <row r="55">
          <cell r="A55">
            <v>265</v>
          </cell>
          <cell r="B55">
            <v>25.505618401048501</v>
          </cell>
        </row>
        <row r="56">
          <cell r="A56">
            <v>270</v>
          </cell>
          <cell r="B56">
            <v>25.828917352733136</v>
          </cell>
        </row>
        <row r="57">
          <cell r="A57">
            <v>275</v>
          </cell>
          <cell r="B57">
            <v>26.140495504575178</v>
          </cell>
        </row>
        <row r="58">
          <cell r="A58">
            <v>280</v>
          </cell>
          <cell r="B58">
            <v>26.440978293920175</v>
          </cell>
        </row>
        <row r="59">
          <cell r="A59">
            <v>285</v>
          </cell>
          <cell r="B59">
            <v>26.730947477409966</v>
          </cell>
        </row>
        <row r="60">
          <cell r="A60">
            <v>290</v>
          </cell>
          <cell r="B60">
            <v>27.010944875515747</v>
          </cell>
        </row>
        <row r="61">
          <cell r="A61">
            <v>295</v>
          </cell>
          <cell r="B61">
            <v>27.28147573869413</v>
          </cell>
        </row>
        <row r="62">
          <cell r="A62">
            <v>300</v>
          </cell>
          <cell r="B62">
            <v>27.543011778996565</v>
          </cell>
        </row>
        <row r="63">
          <cell r="A63">
            <v>305</v>
          </cell>
          <cell r="B63">
            <v>27.795993905259369</v>
          </cell>
        </row>
        <row r="64">
          <cell r="A64">
            <v>310</v>
          </cell>
          <cell r="B64">
            <v>28.04083469511896</v>
          </cell>
        </row>
        <row r="65">
          <cell r="A65">
            <v>315</v>
          </cell>
          <cell r="B65">
            <v>28.277920632906167</v>
          </cell>
        </row>
        <row r="66">
          <cell r="A66">
            <v>320</v>
          </cell>
          <cell r="B66">
            <v>28.507614138867481</v>
          </cell>
        </row>
        <row r="67">
          <cell r="A67">
            <v>325</v>
          </cell>
          <cell r="B67">
            <v>28.730255412050489</v>
          </cell>
        </row>
        <row r="68">
          <cell r="A68">
            <v>330</v>
          </cell>
          <cell r="B68">
            <v>28.946164106501048</v>
          </cell>
        </row>
        <row r="69">
          <cell r="A69">
            <v>335</v>
          </cell>
          <cell r="B69">
            <v>29.155640858088972</v>
          </cell>
        </row>
        <row r="70">
          <cell r="A70">
            <v>340</v>
          </cell>
          <cell r="B70">
            <v>29.358968677254403</v>
          </cell>
        </row>
        <row r="71">
          <cell r="A71">
            <v>345</v>
          </cell>
          <cell r="B71">
            <v>29.556414221204555</v>
          </cell>
        </row>
        <row r="72">
          <cell r="A72">
            <v>350</v>
          </cell>
          <cell r="B72">
            <v>29.748228957553792</v>
          </cell>
        </row>
        <row r="73">
          <cell r="A73">
            <v>355</v>
          </cell>
          <cell r="B73">
            <v>29.93465023005578</v>
          </cell>
        </row>
        <row r="74">
          <cell r="A74">
            <v>360</v>
          </cell>
          <cell r="B74">
            <v>30.115902235900414</v>
          </cell>
        </row>
        <row r="75">
          <cell r="A75">
            <v>365</v>
          </cell>
          <cell r="B75">
            <v>30.292196923015158</v>
          </cell>
        </row>
        <row r="76">
          <cell r="A76">
            <v>370</v>
          </cell>
          <cell r="B76">
            <v>30.463734814903319</v>
          </cell>
        </row>
        <row r="77">
          <cell r="A77">
            <v>375</v>
          </cell>
          <cell r="B77">
            <v>30.630705769751941</v>
          </cell>
        </row>
        <row r="78">
          <cell r="A78">
            <v>380</v>
          </cell>
          <cell r="B78">
            <v>30.793289679837134</v>
          </cell>
        </row>
        <row r="79">
          <cell r="A79">
            <v>385</v>
          </cell>
          <cell r="B79">
            <v>30.951657116631242</v>
          </cell>
        </row>
        <row r="80">
          <cell r="A80">
            <v>390</v>
          </cell>
          <cell r="B80">
            <v>31.105969926464645</v>
          </cell>
        </row>
        <row r="81">
          <cell r="A81">
            <v>395</v>
          </cell>
          <cell r="B81">
            <v>31.256381781105713</v>
          </cell>
        </row>
        <row r="82">
          <cell r="A82">
            <v>400</v>
          </cell>
          <cell r="B82">
            <v>31.403038687188083</v>
          </cell>
        </row>
        <row r="83">
          <cell r="A83">
            <v>405</v>
          </cell>
          <cell r="B83">
            <v>31.546079458028149</v>
          </cell>
        </row>
        <row r="84">
          <cell r="A84">
            <v>410</v>
          </cell>
          <cell r="B84">
            <v>31.685636151031229</v>
          </cell>
        </row>
        <row r="85">
          <cell r="A85">
            <v>415</v>
          </cell>
          <cell r="B85">
            <v>31.821834473578068</v>
          </cell>
        </row>
        <row r="86">
          <cell r="A86">
            <v>420</v>
          </cell>
          <cell r="B86">
            <v>31.954794160008973</v>
          </cell>
        </row>
        <row r="87">
          <cell r="A87">
            <v>425</v>
          </cell>
          <cell r="B87">
            <v>32.084629322077518</v>
          </cell>
        </row>
        <row r="88">
          <cell r="A88">
            <v>430</v>
          </cell>
          <cell r="B88">
            <v>32.211448775025964</v>
          </cell>
        </row>
        <row r="89">
          <cell r="A89">
            <v>435</v>
          </cell>
          <cell r="B89">
            <v>32.335356341237322</v>
          </cell>
        </row>
        <row r="90">
          <cell r="A90">
            <v>440</v>
          </cell>
          <cell r="B90">
            <v>32.456451133242119</v>
          </cell>
        </row>
        <row r="91">
          <cell r="A91">
            <v>445</v>
          </cell>
          <cell r="B91">
            <v>32.574827817698242</v>
          </cell>
        </row>
        <row r="92">
          <cell r="A92">
            <v>450</v>
          </cell>
          <cell r="B92">
            <v>32.690576861819572</v>
          </cell>
        </row>
        <row r="93">
          <cell r="A93">
            <v>455</v>
          </cell>
          <cell r="B93">
            <v>32.803784763598969</v>
          </cell>
        </row>
        <row r="94">
          <cell r="A94">
            <v>460</v>
          </cell>
          <cell r="B94">
            <v>32.914534267055465</v>
          </cell>
        </row>
        <row r="95">
          <cell r="A95">
            <v>465</v>
          </cell>
          <cell r="B95">
            <v>33.022904563629183</v>
          </cell>
        </row>
        <row r="96">
          <cell r="A96">
            <v>470</v>
          </cell>
          <cell r="B96">
            <v>33.128971480752973</v>
          </cell>
        </row>
        <row r="97">
          <cell r="A97">
            <v>475</v>
          </cell>
          <cell r="B97">
            <v>33.232807658542846</v>
          </cell>
        </row>
        <row r="98">
          <cell r="A98">
            <v>480</v>
          </cell>
          <cell r="B98">
            <v>33.334482715471225</v>
          </cell>
        </row>
        <row r="99">
          <cell r="A99">
            <v>485</v>
          </cell>
          <cell r="B99">
            <v>33.434063403815983</v>
          </cell>
        </row>
        <row r="100">
          <cell r="A100">
            <v>490</v>
          </cell>
          <cell r="B100">
            <v>33.531613755613684</v>
          </cell>
        </row>
        <row r="101">
          <cell r="A101">
            <v>495</v>
          </cell>
          <cell r="B101">
            <v>33.627195219786699</v>
          </cell>
        </row>
        <row r="102">
          <cell r="A102">
            <v>500</v>
          </cell>
          <cell r="B102">
            <v>33.72086679106053</v>
          </cell>
        </row>
        <row r="103">
          <cell r="A103">
            <v>505</v>
          </cell>
          <cell r="B103">
            <v>33.812685131238929</v>
          </cell>
        </row>
        <row r="104">
          <cell r="A104">
            <v>510</v>
          </cell>
          <cell r="B104">
            <v>33.902704683360028</v>
          </cell>
        </row>
        <row r="105">
          <cell r="A105">
            <v>515</v>
          </cell>
          <cell r="B105">
            <v>33.990977779216138</v>
          </cell>
        </row>
        <row r="106">
          <cell r="A106">
            <v>520</v>
          </cell>
          <cell r="B106">
            <v>34.077554740682942</v>
          </cell>
        </row>
        <row r="107">
          <cell r="A107">
            <v>525</v>
          </cell>
          <cell r="B107">
            <v>34.162483975269723</v>
          </cell>
        </row>
        <row r="108">
          <cell r="A108">
            <v>530</v>
          </cell>
          <cell r="B108">
            <v>34.245812066271576</v>
          </cell>
        </row>
        <row r="109">
          <cell r="A109">
            <v>535</v>
          </cell>
          <cell r="B109">
            <v>34.327583857875851</v>
          </cell>
        </row>
        <row r="110">
          <cell r="A110">
            <v>540</v>
          </cell>
          <cell r="B110">
            <v>34.407842535549229</v>
          </cell>
        </row>
        <row r="111">
          <cell r="A111">
            <v>545</v>
          </cell>
          <cell r="B111">
            <v>34.486629702007846</v>
          </cell>
        </row>
        <row r="112">
          <cell r="A112">
            <v>550</v>
          </cell>
          <cell r="B112">
            <v>34.563985449051053</v>
          </cell>
        </row>
        <row r="113">
          <cell r="A113">
            <v>555</v>
          </cell>
          <cell r="B113">
            <v>34.639948425518973</v>
          </cell>
        </row>
        <row r="114">
          <cell r="A114">
            <v>560</v>
          </cell>
          <cell r="B114">
            <v>34.714555901615846</v>
          </cell>
        </row>
        <row r="115">
          <cell r="A115">
            <v>565</v>
          </cell>
          <cell r="B115">
            <v>34.787843829823665</v>
          </cell>
        </row>
        <row r="116">
          <cell r="A116">
            <v>570</v>
          </cell>
          <cell r="B116">
            <v>34.859846902615175</v>
          </cell>
        </row>
        <row r="117">
          <cell r="A117">
            <v>575</v>
          </cell>
          <cell r="B117">
            <v>34.930598607160697</v>
          </cell>
        </row>
        <row r="118">
          <cell r="A118">
            <v>580</v>
          </cell>
          <cell r="B118">
            <v>35.000131277209796</v>
          </cell>
        </row>
        <row r="119">
          <cell r="A119">
            <v>585</v>
          </cell>
          <cell r="B119">
            <v>35.068476142316548</v>
          </cell>
        </row>
        <row r="120">
          <cell r="A120">
            <v>590</v>
          </cell>
          <cell r="B120">
            <v>35.135663374565688</v>
          </cell>
        </row>
        <row r="121">
          <cell r="A121">
            <v>595</v>
          </cell>
          <cell r="B121">
            <v>35.201722132946429</v>
          </cell>
        </row>
        <row r="122">
          <cell r="A122">
            <v>600</v>
          </cell>
          <cell r="B122">
            <v>35.266680605510913</v>
          </cell>
        </row>
        <row r="123">
          <cell r="A123">
            <v>605</v>
          </cell>
          <cell r="B123">
            <v>35.330566049445153</v>
          </cell>
        </row>
        <row r="124">
          <cell r="A124">
            <v>610</v>
          </cell>
          <cell r="B124">
            <v>35.393404829172276</v>
          </cell>
        </row>
        <row r="125">
          <cell r="A125">
            <v>615</v>
          </cell>
          <cell r="B125">
            <v>35.455222452599564</v>
          </cell>
        </row>
        <row r="126">
          <cell r="A126">
            <v>620</v>
          </cell>
          <cell r="B126">
            <v>35.516043605614165</v>
          </cell>
        </row>
        <row r="127">
          <cell r="A127">
            <v>625</v>
          </cell>
          <cell r="B127">
            <v>35.575892184925216</v>
          </cell>
        </row>
        <row r="128">
          <cell r="A128">
            <v>630</v>
          </cell>
          <cell r="B128">
            <v>35.634791329344239</v>
          </cell>
        </row>
        <row r="129">
          <cell r="A129">
            <v>635</v>
          </cell>
          <cell r="B129">
            <v>35.69276344958967</v>
          </cell>
        </row>
        <row r="130">
          <cell r="A130">
            <v>640</v>
          </cell>
          <cell r="B130">
            <v>35.749830256696114</v>
          </cell>
        </row>
        <row r="131">
          <cell r="A131">
            <v>645</v>
          </cell>
          <cell r="B131">
            <v>35.806012789103953</v>
          </cell>
        </row>
        <row r="132">
          <cell r="A132">
            <v>650</v>
          </cell>
          <cell r="B132">
            <v>35.861331438500294</v>
          </cell>
        </row>
        <row r="133">
          <cell r="A133">
            <v>655</v>
          </cell>
          <cell r="B133">
            <v>35.915805974477799</v>
          </cell>
        </row>
        <row r="134">
          <cell r="A134">
            <v>660</v>
          </cell>
          <cell r="B134">
            <v>35.969455568074068</v>
          </cell>
        </row>
        <row r="135">
          <cell r="A135">
            <v>665</v>
          </cell>
          <cell r="B135">
            <v>36.02229881425037</v>
          </cell>
        </row>
        <row r="136">
          <cell r="A136">
            <v>670</v>
          </cell>
          <cell r="B136">
            <v>36.074353753365052</v>
          </cell>
        </row>
        <row r="137">
          <cell r="A137">
            <v>675</v>
          </cell>
          <cell r="B137">
            <v>36.125637891693756</v>
          </cell>
        </row>
        <row r="138">
          <cell r="A138">
            <v>680</v>
          </cell>
          <cell r="B138">
            <v>36.176168221045351</v>
          </cell>
        </row>
        <row r="139">
          <cell r="A139">
            <v>685</v>
          </cell>
          <cell r="B139">
            <v>36.225961237519705</v>
          </cell>
        </row>
        <row r="140">
          <cell r="A140">
            <v>690</v>
          </cell>
          <cell r="B140">
            <v>36.275032959450925</v>
          </cell>
        </row>
        <row r="141">
          <cell r="A141">
            <v>695</v>
          </cell>
          <cell r="B141">
            <v>36.323398944576823</v>
          </cell>
        </row>
        <row r="142">
          <cell r="A142">
            <v>700</v>
          </cell>
          <cell r="B142">
            <v>36.37107430647346</v>
          </cell>
        </row>
        <row r="143">
          <cell r="A143">
            <v>705</v>
          </cell>
          <cell r="B143">
            <v>36.418073730290992</v>
          </cell>
        </row>
        <row r="144">
          <cell r="A144">
            <v>710</v>
          </cell>
          <cell r="B144">
            <v>36.464411487825416</v>
          </cell>
        </row>
        <row r="145">
          <cell r="A145">
            <v>715</v>
          </cell>
          <cell r="B145">
            <v>36.510101451958555</v>
          </cell>
        </row>
        <row r="146">
          <cell r="A146">
            <v>720</v>
          </cell>
          <cell r="B146">
            <v>36.555157110497014</v>
          </cell>
        </row>
        <row r="147">
          <cell r="A147">
            <v>725</v>
          </cell>
          <cell r="B147">
            <v>36.599591579439064</v>
          </cell>
        </row>
        <row r="148">
          <cell r="A148">
            <v>730</v>
          </cell>
          <cell r="B148">
            <v>36.643417615696855</v>
          </cell>
        </row>
        <row r="149">
          <cell r="A149">
            <v>735</v>
          </cell>
          <cell r="B149">
            <v>36.686647629299934</v>
          </cell>
        </row>
        <row r="150">
          <cell r="A150">
            <v>740</v>
          </cell>
          <cell r="B150">
            <v>36.729293695104388</v>
          </cell>
        </row>
        <row r="151">
          <cell r="A151">
            <v>745</v>
          </cell>
          <cell r="B151">
            <v>36.771367564031017</v>
          </cell>
        </row>
        <row r="152">
          <cell r="A152">
            <v>750</v>
          </cell>
          <cell r="B152">
            <v>36.812880673854444</v>
          </cell>
        </row>
        <row r="153">
          <cell r="A153">
            <v>755</v>
          </cell>
          <cell r="B153">
            <v>36.853844159563799</v>
          </cell>
        </row>
        <row r="154">
          <cell r="A154">
            <v>760</v>
          </cell>
          <cell r="B154">
            <v>36.894268863314956</v>
          </cell>
        </row>
        <row r="155">
          <cell r="A155">
            <v>765</v>
          </cell>
          <cell r="B155">
            <v>36.934165343992682</v>
          </cell>
        </row>
        <row r="156">
          <cell r="A156">
            <v>770</v>
          </cell>
          <cell r="B156">
            <v>36.973543886400726</v>
          </cell>
        </row>
        <row r="157">
          <cell r="A157">
            <v>775</v>
          </cell>
          <cell r="B157">
            <v>37.012414510096377</v>
          </cell>
        </row>
        <row r="158">
          <cell r="A158">
            <v>780</v>
          </cell>
          <cell r="B158">
            <v>37.050786977885579</v>
          </cell>
        </row>
        <row r="159">
          <cell r="A159">
            <v>785</v>
          </cell>
          <cell r="B159">
            <v>37.088670803993622</v>
          </cell>
        </row>
        <row r="160">
          <cell r="A160">
            <v>790</v>
          </cell>
          <cell r="B160">
            <v>37.126075261925919</v>
          </cell>
        </row>
        <row r="161">
          <cell r="A161">
            <v>795</v>
          </cell>
          <cell r="B161">
            <v>37.163009392032279</v>
          </cell>
        </row>
        <row r="162">
          <cell r="A162">
            <v>800</v>
          </cell>
          <cell r="B162">
            <v>37.199482008787847</v>
          </cell>
        </row>
        <row r="163">
          <cell r="A163">
            <v>805</v>
          </cell>
          <cell r="B163">
            <v>37.235501707802889</v>
          </cell>
        </row>
        <row r="164">
          <cell r="A164">
            <v>810</v>
          </cell>
          <cell r="B164">
            <v>37.271076872573168</v>
          </cell>
        </row>
        <row r="165">
          <cell r="A165">
            <v>815</v>
          </cell>
          <cell r="B165">
            <v>37.306215680982078</v>
          </cell>
        </row>
        <row r="166">
          <cell r="A166">
            <v>820</v>
          </cell>
          <cell r="B166">
            <v>37.340926111564997</v>
          </cell>
        </row>
        <row r="167">
          <cell r="A167">
            <v>825</v>
          </cell>
          <cell r="B167">
            <v>37.375215949546138</v>
          </cell>
        </row>
        <row r="168">
          <cell r="A168">
            <v>830</v>
          </cell>
          <cell r="B168">
            <v>37.409092792657297</v>
          </cell>
        </row>
        <row r="169">
          <cell r="A169">
            <v>835</v>
          </cell>
          <cell r="B169">
            <v>37.442564056747699</v>
          </cell>
        </row>
        <row r="170">
          <cell r="A170">
            <v>840</v>
          </cell>
          <cell r="B170">
            <v>37.475636981193688</v>
          </cell>
        </row>
        <row r="171">
          <cell r="A171">
            <v>845</v>
          </cell>
          <cell r="B171">
            <v>37.508318634116463</v>
          </cell>
        </row>
        <row r="172">
          <cell r="A172">
            <v>850</v>
          </cell>
          <cell r="B172">
            <v>37.540615917415835</v>
          </cell>
        </row>
        <row r="173">
          <cell r="A173">
            <v>855</v>
          </cell>
          <cell r="B173">
            <v>37.572535571627419</v>
          </cell>
        </row>
        <row r="174">
          <cell r="A174">
            <v>860</v>
          </cell>
          <cell r="B174">
            <v>37.604084180610634</v>
          </cell>
        </row>
        <row r="175">
          <cell r="A175">
            <v>865</v>
          </cell>
          <cell r="B175">
            <v>37.635268176074057</v>
          </cell>
        </row>
        <row r="176">
          <cell r="A176">
            <v>870</v>
          </cell>
          <cell r="B176">
            <v>37.666093841945028</v>
          </cell>
        </row>
        <row r="177">
          <cell r="A177">
            <v>875</v>
          </cell>
          <cell r="B177">
            <v>37.696567318589381</v>
          </cell>
        </row>
        <row r="178">
          <cell r="A178">
            <v>880</v>
          </cell>
          <cell r="B178">
            <v>37.726694606887548</v>
          </cell>
        </row>
        <row r="179">
          <cell r="A179">
            <v>885</v>
          </cell>
          <cell r="B179">
            <v>37.756481572172497</v>
          </cell>
        </row>
        <row r="180">
          <cell r="A180">
            <v>890</v>
          </cell>
          <cell r="B180">
            <v>37.785933948035051</v>
          </cell>
        </row>
        <row r="181">
          <cell r="A181">
            <v>895</v>
          </cell>
          <cell r="B181">
            <v>37.815057340001751</v>
          </cell>
        </row>
        <row r="182">
          <cell r="A182">
            <v>900</v>
          </cell>
          <cell r="B182">
            <v>37.843857229090183</v>
          </cell>
        </row>
        <row r="183">
          <cell r="A183">
            <v>905</v>
          </cell>
          <cell r="B183">
            <v>37.872338975246556</v>
          </cell>
        </row>
        <row r="184">
          <cell r="A184">
            <v>910</v>
          </cell>
          <cell r="B184">
            <v>37.900507820669972</v>
          </cell>
        </row>
        <row r="185">
          <cell r="A185">
            <v>915</v>
          </cell>
          <cell r="B185">
            <v>37.928368893027873</v>
          </cell>
        </row>
        <row r="186">
          <cell r="A186">
            <v>920</v>
          </cell>
          <cell r="B186">
            <v>37.955927208566521</v>
          </cell>
        </row>
        <row r="187">
          <cell r="A187">
            <v>925</v>
          </cell>
          <cell r="B187">
            <v>37.983187675120895</v>
          </cell>
        </row>
        <row r="188">
          <cell r="A188">
            <v>930</v>
          </cell>
          <cell r="B188">
            <v>38.010155095027386</v>
          </cell>
        </row>
        <row r="189">
          <cell r="A189">
            <v>935</v>
          </cell>
          <cell r="B189">
            <v>38.036834167943127</v>
          </cell>
        </row>
        <row r="190">
          <cell r="A190">
            <v>940</v>
          </cell>
          <cell r="B190">
            <v>38.063229493575435</v>
          </cell>
        </row>
        <row r="191">
          <cell r="A191">
            <v>945</v>
          </cell>
          <cell r="B191">
            <v>38.089345574324639</v>
          </cell>
        </row>
        <row r="192">
          <cell r="A192">
            <v>950</v>
          </cell>
          <cell r="B192">
            <v>38.115186817843487</v>
          </cell>
        </row>
        <row r="193">
          <cell r="A193">
            <v>955</v>
          </cell>
          <cell r="B193">
            <v>38.140757539516223</v>
          </cell>
        </row>
        <row r="194">
          <cell r="A194">
            <v>960</v>
          </cell>
          <cell r="B194">
            <v>38.166061964860198</v>
          </cell>
        </row>
        <row r="195">
          <cell r="A195">
            <v>965</v>
          </cell>
          <cell r="B195">
            <v>38.191104231852918</v>
          </cell>
        </row>
        <row r="196">
          <cell r="A196">
            <v>970</v>
          </cell>
          <cell r="B196">
            <v>38.2158883931871</v>
          </cell>
        </row>
        <row r="197">
          <cell r="A197">
            <v>975</v>
          </cell>
          <cell r="B197">
            <v>38.24041841845645</v>
          </cell>
        </row>
        <row r="198">
          <cell r="A198">
            <v>980</v>
          </cell>
          <cell r="B198">
            <v>38.264698196274516</v>
          </cell>
        </row>
        <row r="199">
          <cell r="A199">
            <v>985</v>
          </cell>
          <cell r="B199">
            <v>38.288731536329024</v>
          </cell>
        </row>
        <row r="200">
          <cell r="A200">
            <v>990</v>
          </cell>
          <cell r="B200">
            <v>38.312522171374063</v>
          </cell>
        </row>
        <row r="201">
          <cell r="A201">
            <v>995</v>
          </cell>
          <cell r="B201">
            <v>38.336073759162232</v>
          </cell>
        </row>
        <row r="202">
          <cell r="A202">
            <v>1000</v>
          </cell>
          <cell r="B202">
            <v>38.359389884318723</v>
          </cell>
        </row>
        <row r="203">
          <cell r="A203">
            <v>1005</v>
          </cell>
          <cell r="B203">
            <v>38.382474060159701</v>
          </cell>
        </row>
        <row r="204">
          <cell r="A204">
            <v>1010</v>
          </cell>
          <cell r="B204">
            <v>38.405329730456508</v>
          </cell>
        </row>
        <row r="205">
          <cell r="A205">
            <v>1015</v>
          </cell>
          <cell r="B205">
            <v>38.427960271147874</v>
          </cell>
        </row>
        <row r="206">
          <cell r="A206">
            <v>1020</v>
          </cell>
          <cell r="B206">
            <v>38.450368992001756</v>
          </cell>
        </row>
        <row r="207">
          <cell r="A207">
            <v>1025</v>
          </cell>
          <cell r="B207">
            <v>38.472559138228554</v>
          </cell>
        </row>
        <row r="208">
          <cell r="A208">
            <v>1030</v>
          </cell>
          <cell r="B208">
            <v>38.494533892047322</v>
          </cell>
        </row>
        <row r="209">
          <cell r="A209">
            <v>1035</v>
          </cell>
          <cell r="B209">
            <v>38.516296374206739</v>
          </cell>
        </row>
        <row r="210">
          <cell r="A210">
            <v>1040</v>
          </cell>
          <cell r="B210">
            <v>38.53784964546206</v>
          </cell>
        </row>
        <row r="211">
          <cell r="A211">
            <v>1045</v>
          </cell>
          <cell r="B211">
            <v>38.559196708009821</v>
          </cell>
        </row>
        <row r="212">
          <cell r="A212">
            <v>1050</v>
          </cell>
          <cell r="B212">
            <v>38.580340506881484</v>
          </cell>
        </row>
        <row r="213">
          <cell r="A213">
            <v>1055</v>
          </cell>
          <cell r="B213">
            <v>38.601283931297516</v>
          </cell>
        </row>
        <row r="214">
          <cell r="A214">
            <v>1060</v>
          </cell>
          <cell r="B214">
            <v>38.622029815983169</v>
          </cell>
        </row>
        <row r="215">
          <cell r="A215">
            <v>1065</v>
          </cell>
          <cell r="B215">
            <v>38.642580942447182</v>
          </cell>
        </row>
        <row r="216">
          <cell r="A216">
            <v>1070</v>
          </cell>
          <cell r="B216">
            <v>38.662940040224647</v>
          </cell>
        </row>
        <row r="217">
          <cell r="A217">
            <v>1075</v>
          </cell>
          <cell r="B217">
            <v>38.683109788085247</v>
          </cell>
        </row>
        <row r="218">
          <cell r="A218">
            <v>1080</v>
          </cell>
          <cell r="B218">
            <v>38.703092815207924</v>
          </cell>
        </row>
        <row r="219">
          <cell r="A219">
            <v>1085</v>
          </cell>
          <cell r="B219">
            <v>38.722891702323061</v>
          </cell>
        </row>
        <row r="220">
          <cell r="A220">
            <v>1090</v>
          </cell>
          <cell r="B220">
            <v>38.742508982823288</v>
          </cell>
        </row>
        <row r="221">
          <cell r="A221">
            <v>1095</v>
          </cell>
          <cell r="B221">
            <v>38.761947143843798</v>
          </cell>
        </row>
        <row r="222">
          <cell r="A222">
            <v>1100</v>
          </cell>
          <cell r="B222">
            <v>38.781208627313326</v>
          </cell>
        </row>
        <row r="223">
          <cell r="A223">
            <v>1105</v>
          </cell>
          <cell r="B223">
            <v>38.800295830976459</v>
          </cell>
        </row>
        <row r="224">
          <cell r="A224">
            <v>1110</v>
          </cell>
          <cell r="B224">
            <v>38.819211109388469</v>
          </cell>
        </row>
        <row r="225">
          <cell r="A225">
            <v>1115</v>
          </cell>
          <cell r="B225">
            <v>38.837956774883288</v>
          </cell>
        </row>
        <row r="226">
          <cell r="A226">
            <v>1120</v>
          </cell>
          <cell r="B226">
            <v>38.856535098515643</v>
          </cell>
        </row>
        <row r="227">
          <cell r="A227">
            <v>1125</v>
          </cell>
          <cell r="B227">
            <v>38.874948310978027</v>
          </cell>
        </row>
        <row r="228">
          <cell r="A228">
            <v>1130</v>
          </cell>
          <cell r="B228">
            <v>38.893198603493317</v>
          </cell>
        </row>
        <row r="229">
          <cell r="A229">
            <v>1135</v>
          </cell>
          <cell r="B229">
            <v>38.911288128683907</v>
          </cell>
        </row>
        <row r="230">
          <cell r="A230">
            <v>1140</v>
          </cell>
          <cell r="B230">
            <v>38.929219001417863</v>
          </cell>
        </row>
        <row r="231">
          <cell r="A231">
            <v>1145</v>
          </cell>
          <cell r="B231">
            <v>38.946993299632965</v>
          </cell>
        </row>
        <row r="232">
          <cell r="A232">
            <v>1150</v>
          </cell>
          <cell r="B232">
            <v>38.964613065139304</v>
          </cell>
        </row>
        <row r="233">
          <cell r="A233">
            <v>1155</v>
          </cell>
          <cell r="B233">
            <v>38.982080304400966</v>
          </cell>
        </row>
        <row r="234">
          <cell r="A234">
            <v>1160</v>
          </cell>
          <cell r="B234">
            <v>38.999396989297573</v>
          </cell>
        </row>
        <row r="235">
          <cell r="A235">
            <v>1165</v>
          </cell>
          <cell r="B235">
            <v>39.016565057866131</v>
          </cell>
        </row>
        <row r="236">
          <cell r="A236">
            <v>1170</v>
          </cell>
          <cell r="B236">
            <v>39.033586415023997</v>
          </cell>
        </row>
        <row r="237">
          <cell r="A237">
            <v>1175</v>
          </cell>
          <cell r="B237">
            <v>39.050462933273259</v>
          </cell>
        </row>
        <row r="238">
          <cell r="A238">
            <v>1180</v>
          </cell>
          <cell r="B238">
            <v>39.067196453387325</v>
          </cell>
        </row>
        <row r="239">
          <cell r="A239">
            <v>1185</v>
          </cell>
          <cell r="B239">
            <v>39.083788785080046</v>
          </cell>
        </row>
        <row r="240">
          <cell r="A240">
            <v>1190</v>
          </cell>
          <cell r="B240">
            <v>39.100241707658022</v>
          </cell>
        </row>
        <row r="241">
          <cell r="A241">
            <v>1195</v>
          </cell>
          <cell r="B241">
            <v>39.116556970656589</v>
          </cell>
        </row>
        <row r="242">
          <cell r="A242">
            <v>1200</v>
          </cell>
          <cell r="B242">
            <v>39.132736294459797</v>
          </cell>
        </row>
        <row r="243">
          <cell r="A243">
            <v>1205</v>
          </cell>
          <cell r="B243">
            <v>39.148781370905027</v>
          </cell>
        </row>
        <row r="244">
          <cell r="A244">
            <v>1210</v>
          </cell>
          <cell r="B244">
            <v>39.164693863872628</v>
          </cell>
        </row>
        <row r="245">
          <cell r="A245">
            <v>1215</v>
          </cell>
          <cell r="B245">
            <v>39.18047540986101</v>
          </cell>
        </row>
        <row r="246">
          <cell r="A246">
            <v>1220</v>
          </cell>
          <cell r="B246">
            <v>39.19612761854755</v>
          </cell>
        </row>
        <row r="247">
          <cell r="A247">
            <v>1225</v>
          </cell>
          <cell r="B247">
            <v>39.211652073335763</v>
          </cell>
        </row>
        <row r="248">
          <cell r="A248">
            <v>1230</v>
          </cell>
          <cell r="B248">
            <v>39.227050331889252</v>
          </cell>
        </row>
        <row r="249">
          <cell r="A249">
            <v>1235</v>
          </cell>
          <cell r="B249">
            <v>39.24232392665251</v>
          </cell>
        </row>
        <row r="250">
          <cell r="A250">
            <v>1240</v>
          </cell>
          <cell r="B250">
            <v>39.257474365359272</v>
          </cell>
        </row>
        <row r="251">
          <cell r="A251">
            <v>1245</v>
          </cell>
          <cell r="B251">
            <v>39.27250313152858</v>
          </cell>
        </row>
        <row r="252">
          <cell r="A252">
            <v>1250</v>
          </cell>
          <cell r="B252">
            <v>39.287411684948864</v>
          </cell>
        </row>
        <row r="253">
          <cell r="A253">
            <v>1255</v>
          </cell>
          <cell r="B253">
            <v>39.302201462150613</v>
          </cell>
        </row>
        <row r="254">
          <cell r="A254">
            <v>1260</v>
          </cell>
          <cell r="B254">
            <v>39.316873876867682</v>
          </cell>
        </row>
        <row r="255">
          <cell r="A255">
            <v>1265</v>
          </cell>
          <cell r="B255">
            <v>39.331430320487641</v>
          </cell>
        </row>
        <row r="256">
          <cell r="A256">
            <v>1270</v>
          </cell>
          <cell r="B256">
            <v>39.345872162491624</v>
          </cell>
        </row>
        <row r="257">
          <cell r="A257">
            <v>1275</v>
          </cell>
          <cell r="B257">
            <v>39.360200750883671</v>
          </cell>
        </row>
        <row r="258">
          <cell r="A258">
            <v>1280</v>
          </cell>
          <cell r="B258">
            <v>39.374417412610129</v>
          </cell>
        </row>
        <row r="259">
          <cell r="A259">
            <v>1285</v>
          </cell>
          <cell r="B259">
            <v>39.388523453969214</v>
          </cell>
        </row>
        <row r="260">
          <cell r="A260">
            <v>1290</v>
          </cell>
          <cell r="B260">
            <v>39.40252016101104</v>
          </cell>
        </row>
        <row r="261">
          <cell r="A261">
            <v>1295</v>
          </cell>
          <cell r="B261">
            <v>39.416408799928433</v>
          </cell>
        </row>
        <row r="262">
          <cell r="A262">
            <v>1300</v>
          </cell>
          <cell r="B262">
            <v>39.43019061743869</v>
          </cell>
        </row>
        <row r="263">
          <cell r="A263">
            <v>1305</v>
          </cell>
          <cell r="B263">
            <v>39.443866841156542</v>
          </cell>
        </row>
        <row r="264">
          <cell r="A264">
            <v>1310</v>
          </cell>
          <cell r="B264">
            <v>39.457438679958678</v>
          </cell>
        </row>
        <row r="265">
          <cell r="A265">
            <v>1315</v>
          </cell>
          <cell r="B265">
            <v>39.470907324339805</v>
          </cell>
        </row>
        <row r="266">
          <cell r="A266">
            <v>1320</v>
          </cell>
          <cell r="B266">
            <v>39.484273946760773</v>
          </cell>
        </row>
        <row r="267">
          <cell r="A267">
            <v>1325</v>
          </cell>
          <cell r="B267">
            <v>39.497539701988707</v>
          </cell>
        </row>
        <row r="268">
          <cell r="A268">
            <v>1330</v>
          </cell>
          <cell r="B268">
            <v>39.51070572742951</v>
          </cell>
        </row>
        <row r="269">
          <cell r="A269">
            <v>1335</v>
          </cell>
          <cell r="B269">
            <v>39.523773143452942</v>
          </cell>
        </row>
        <row r="270">
          <cell r="A270">
            <v>1340</v>
          </cell>
          <cell r="B270">
            <v>39.536743053710303</v>
          </cell>
        </row>
        <row r="271">
          <cell r="A271">
            <v>1345</v>
          </cell>
          <cell r="B271">
            <v>39.549616545445183</v>
          </cell>
        </row>
        <row r="272">
          <cell r="A272">
            <v>1350</v>
          </cell>
          <cell r="B272">
            <v>39.562394689797173</v>
          </cell>
        </row>
        <row r="273">
          <cell r="A273">
            <v>1355</v>
          </cell>
          <cell r="B273">
            <v>39.57507854209895</v>
          </cell>
        </row>
        <row r="274">
          <cell r="A274">
            <v>1360</v>
          </cell>
          <cell r="B274">
            <v>39.587669142166774</v>
          </cell>
        </row>
        <row r="275">
          <cell r="A275">
            <v>1365</v>
          </cell>
          <cell r="B275">
            <v>39.600167514584562</v>
          </cell>
        </row>
        <row r="276">
          <cell r="A276">
            <v>1370</v>
          </cell>
          <cell r="B276">
            <v>39.612574668981836</v>
          </cell>
        </row>
        <row r="277">
          <cell r="A277">
            <v>1375</v>
          </cell>
          <cell r="B277">
            <v>39.624891600305517</v>
          </cell>
        </row>
        <row r="278">
          <cell r="A278">
            <v>1380</v>
          </cell>
          <cell r="B278">
            <v>39.637119289085881</v>
          </cell>
        </row>
        <row r="279">
          <cell r="A279">
            <v>1385</v>
          </cell>
          <cell r="B279">
            <v>39.649258701696702</v>
          </cell>
        </row>
        <row r="280">
          <cell r="A280">
            <v>1390</v>
          </cell>
          <cell r="B280">
            <v>39.661310790609797</v>
          </cell>
        </row>
        <row r="281">
          <cell r="A281">
            <v>1395</v>
          </cell>
          <cell r="B281">
            <v>39.673276494644163</v>
          </cell>
        </row>
        <row r="282">
          <cell r="A282">
            <v>1400</v>
          </cell>
          <cell r="B282">
            <v>39.685156739209631</v>
          </cell>
        </row>
        <row r="283">
          <cell r="A283">
            <v>1405</v>
          </cell>
          <cell r="B283">
            <v>39.696952436545502</v>
          </cell>
        </row>
        <row r="284">
          <cell r="A284">
            <v>1410</v>
          </cell>
          <cell r="B284">
            <v>39.708664485953939</v>
          </cell>
        </row>
        <row r="285">
          <cell r="A285">
            <v>1415</v>
          </cell>
          <cell r="B285">
            <v>39.720293774028548</v>
          </cell>
        </row>
        <row r="286">
          <cell r="A286">
            <v>1420</v>
          </cell>
          <cell r="B286">
            <v>39.731841174878014</v>
          </cell>
        </row>
        <row r="287">
          <cell r="A287">
            <v>1425</v>
          </cell>
          <cell r="B287">
            <v>39.743307550345122</v>
          </cell>
        </row>
        <row r="288">
          <cell r="A288">
            <v>1430</v>
          </cell>
          <cell r="B288">
            <v>39.754693750221143</v>
          </cell>
        </row>
        <row r="289">
          <cell r="A289">
            <v>1435</v>
          </cell>
          <cell r="B289">
            <v>39.766000612455713</v>
          </cell>
        </row>
        <row r="290">
          <cell r="A290">
            <v>1440</v>
          </cell>
          <cell r="B290">
            <v>39.77722896336244</v>
          </cell>
        </row>
        <row r="291">
          <cell r="A291">
            <v>1445</v>
          </cell>
          <cell r="B291">
            <v>39.788379617820105</v>
          </cell>
        </row>
        <row r="292">
          <cell r="A292">
            <v>1450</v>
          </cell>
          <cell r="B292">
            <v>39.799453379469796</v>
          </cell>
        </row>
        <row r="293">
          <cell r="A293">
            <v>1455</v>
          </cell>
          <cell r="B293">
            <v>39.810451040907978</v>
          </cell>
        </row>
        <row r="294">
          <cell r="A294">
            <v>1460</v>
          </cell>
          <cell r="B294">
            <v>39.821373383875539</v>
          </cell>
        </row>
        <row r="295">
          <cell r="A295">
            <v>1465</v>
          </cell>
          <cell r="B295">
            <v>39.832221179443017</v>
          </cell>
        </row>
        <row r="296">
          <cell r="A296">
            <v>1470</v>
          </cell>
          <cell r="B296">
            <v>39.842995188192042</v>
          </cell>
        </row>
        <row r="297">
          <cell r="A297">
            <v>1475</v>
          </cell>
          <cell r="B297">
            <v>39.853696160393035</v>
          </cell>
        </row>
        <row r="298">
          <cell r="A298">
            <v>1480</v>
          </cell>
          <cell r="B298">
            <v>39.864324836179385</v>
          </cell>
        </row>
        <row r="299">
          <cell r="A299">
            <v>1485</v>
          </cell>
          <cell r="B299">
            <v>39.874881945718087</v>
          </cell>
        </row>
        <row r="300">
          <cell r="A300">
            <v>1490</v>
          </cell>
          <cell r="B300">
            <v>39.885368209376864</v>
          </cell>
        </row>
        <row r="301">
          <cell r="A301">
            <v>1495</v>
          </cell>
          <cell r="B301">
            <v>39.89578433788806</v>
          </cell>
        </row>
        <row r="302">
          <cell r="A302">
            <v>1500</v>
          </cell>
          <cell r="B302">
            <v>39.906131032509172</v>
          </cell>
        </row>
        <row r="303">
          <cell r="A303">
            <v>1505</v>
          </cell>
          <cell r="B303">
            <v>39.916408985180233</v>
          </cell>
        </row>
        <row r="304">
          <cell r="A304">
            <v>1510</v>
          </cell>
          <cell r="B304">
            <v>39.926618878677992</v>
          </cell>
        </row>
        <row r="305">
          <cell r="A305">
            <v>1515</v>
          </cell>
          <cell r="B305">
            <v>39.936761386767152</v>
          </cell>
        </row>
        <row r="306">
          <cell r="A306">
            <v>1520</v>
          </cell>
          <cell r="B306">
            <v>39.946837174348531</v>
          </cell>
        </row>
        <row r="307">
          <cell r="A307">
            <v>1525</v>
          </cell>
          <cell r="B307">
            <v>39.956846897604336</v>
          </cell>
        </row>
        <row r="308">
          <cell r="A308">
            <v>1530</v>
          </cell>
          <cell r="B308">
            <v>39.966791204140641</v>
          </cell>
        </row>
        <row r="309">
          <cell r="A309">
            <v>1535</v>
          </cell>
          <cell r="B309">
            <v>39.976670733126994</v>
          </cell>
        </row>
        <row r="310">
          <cell r="A310">
            <v>1540</v>
          </cell>
          <cell r="B310">
            <v>39.986486115433351</v>
          </cell>
        </row>
        <row r="311">
          <cell r="A311">
            <v>1545</v>
          </cell>
          <cell r="B311">
            <v>39.996237973764366</v>
          </cell>
        </row>
        <row r="312">
          <cell r="A312">
            <v>1550</v>
          </cell>
          <cell r="B312">
            <v>40.005926922791069</v>
          </cell>
        </row>
        <row r="313">
          <cell r="A313">
            <v>1555</v>
          </cell>
          <cell r="B313">
            <v>40.015553569279959</v>
          </cell>
        </row>
        <row r="314">
          <cell r="A314">
            <v>1560</v>
          </cell>
          <cell r="B314">
            <v>40.025118512219706</v>
          </cell>
        </row>
        <row r="315">
          <cell r="A315">
            <v>1565</v>
          </cell>
          <cell r="B315">
            <v>40.034622342945354</v>
          </cell>
        </row>
        <row r="316">
          <cell r="A316">
            <v>1570</v>
          </cell>
          <cell r="B316">
            <v>40.044065645260147</v>
          </cell>
        </row>
        <row r="317">
          <cell r="A317">
            <v>1575</v>
          </cell>
          <cell r="B317">
            <v>40.053448995555108</v>
          </cell>
        </row>
        <row r="318">
          <cell r="A318">
            <v>1580</v>
          </cell>
          <cell r="B318">
            <v>40.06277296292626</v>
          </cell>
        </row>
        <row r="319">
          <cell r="A319">
            <v>1585</v>
          </cell>
          <cell r="B319">
            <v>40.072038109289693</v>
          </cell>
        </row>
        <row r="320">
          <cell r="A320">
            <v>1590</v>
          </cell>
          <cell r="B320">
            <v>40.081244989494401</v>
          </cell>
        </row>
        <row r="321">
          <cell r="A321">
            <v>1595</v>
          </cell>
          <cell r="B321">
            <v>40.090394151433088</v>
          </cell>
        </row>
        <row r="322">
          <cell r="A322">
            <v>1600</v>
          </cell>
          <cell r="B322">
            <v>40.099486136150787</v>
          </cell>
        </row>
        <row r="323">
          <cell r="A323">
            <v>1605</v>
          </cell>
          <cell r="B323">
            <v>40.10852147795152</v>
          </cell>
        </row>
        <row r="324">
          <cell r="A324">
            <v>1610</v>
          </cell>
          <cell r="B324">
            <v>40.11750070450298</v>
          </cell>
        </row>
        <row r="325">
          <cell r="A325">
            <v>1615</v>
          </cell>
          <cell r="B325">
            <v>40.126424336939216</v>
          </cell>
        </row>
        <row r="326">
          <cell r="A326">
            <v>1620</v>
          </cell>
          <cell r="B326">
            <v>40.135292889961427</v>
          </cell>
        </row>
        <row r="327">
          <cell r="A327">
            <v>1625</v>
          </cell>
          <cell r="B327">
            <v>40.144106871936948</v>
          </cell>
        </row>
        <row r="328">
          <cell r="A328">
            <v>1630</v>
          </cell>
          <cell r="B328">
            <v>40.152866784996377</v>
          </cell>
        </row>
        <row r="329">
          <cell r="A329">
            <v>1635</v>
          </cell>
          <cell r="B329">
            <v>40.161573125128882</v>
          </cell>
        </row>
        <row r="330">
          <cell r="A330">
            <v>1640</v>
          </cell>
          <cell r="B330">
            <v>40.170226382275857</v>
          </cell>
        </row>
        <row r="331">
          <cell r="A331">
            <v>1645</v>
          </cell>
          <cell r="B331">
            <v>40.178827040422775</v>
          </cell>
        </row>
        <row r="332">
          <cell r="A332">
            <v>1650</v>
          </cell>
          <cell r="B332">
            <v>40.187375577689423</v>
          </cell>
        </row>
        <row r="333">
          <cell r="A333">
            <v>1655</v>
          </cell>
          <cell r="B333">
            <v>40.195872466418528</v>
          </cell>
        </row>
        <row r="334">
          <cell r="A334">
            <v>1660</v>
          </cell>
          <cell r="B334">
            <v>40.204318173262699</v>
          </cell>
        </row>
        <row r="335">
          <cell r="A335">
            <v>1665</v>
          </cell>
          <cell r="B335">
            <v>40.212713159269882</v>
          </cell>
        </row>
        <row r="336">
          <cell r="A336">
            <v>1670</v>
          </cell>
          <cell r="B336">
            <v>40.221057879967233</v>
          </cell>
        </row>
        <row r="337">
          <cell r="A337">
            <v>1675</v>
          </cell>
          <cell r="B337">
            <v>40.22935278544351</v>
          </cell>
        </row>
        <row r="338">
          <cell r="A338">
            <v>1680</v>
          </cell>
          <cell r="B338">
            <v>40.237598320429974</v>
          </cell>
        </row>
        <row r="339">
          <cell r="A339">
            <v>1685</v>
          </cell>
          <cell r="B339">
            <v>40.245794924379915</v>
          </cell>
        </row>
        <row r="340">
          <cell r="A340">
            <v>1690</v>
          </cell>
          <cell r="B340">
            <v>40.25394303154664</v>
          </cell>
        </row>
        <row r="341">
          <cell r="A341">
            <v>1695</v>
          </cell>
          <cell r="B341">
            <v>40.262043071060219</v>
          </cell>
        </row>
        <row r="342">
          <cell r="A342">
            <v>1700</v>
          </cell>
          <cell r="B342">
            <v>40.270095467002761</v>
          </cell>
        </row>
        <row r="343">
          <cell r="A343">
            <v>1705</v>
          </cell>
          <cell r="B343">
            <v>40.278100638482506</v>
          </cell>
        </row>
        <row r="344">
          <cell r="A344">
            <v>1710</v>
          </cell>
          <cell r="B344">
            <v>40.286058999706434</v>
          </cell>
        </row>
        <row r="345">
          <cell r="A345">
            <v>1715</v>
          </cell>
          <cell r="B345">
            <v>40.293970960051738</v>
          </cell>
        </row>
        <row r="346">
          <cell r="A346">
            <v>1720</v>
          </cell>
          <cell r="B346">
            <v>40.301836924136047</v>
          </cell>
        </row>
        <row r="347">
          <cell r="A347">
            <v>1725</v>
          </cell>
          <cell r="B347">
            <v>40.309657291886332</v>
          </cell>
        </row>
        <row r="348">
          <cell r="A348">
            <v>1730</v>
          </cell>
          <cell r="B348">
            <v>40.317432458606753</v>
          </cell>
        </row>
        <row r="349">
          <cell r="A349">
            <v>1735</v>
          </cell>
          <cell r="B349">
            <v>40.325162815045182</v>
          </cell>
        </row>
        <row r="350">
          <cell r="A350">
            <v>1740</v>
          </cell>
          <cell r="B350">
            <v>40.332848747458719</v>
          </cell>
        </row>
        <row r="351">
          <cell r="A351">
            <v>1745</v>
          </cell>
          <cell r="B351">
            <v>40.340490637677995</v>
          </cell>
        </row>
        <row r="352">
          <cell r="A352">
            <v>1750</v>
          </cell>
          <cell r="B352">
            <v>40.348088863170389</v>
          </cell>
        </row>
        <row r="353">
          <cell r="A353">
            <v>1755</v>
          </cell>
          <cell r="B353">
            <v>40.355643797102189</v>
          </cell>
        </row>
        <row r="354">
          <cell r="A354">
            <v>1760</v>
          </cell>
          <cell r="B354">
            <v>40.363155808399682</v>
          </cell>
        </row>
        <row r="355">
          <cell r="A355">
            <v>1765</v>
          </cell>
          <cell r="B355">
            <v>40.370625261809188</v>
          </cell>
        </row>
        <row r="356">
          <cell r="A356">
            <v>1770</v>
          </cell>
          <cell r="B356">
            <v>40.378052517956078</v>
          </cell>
        </row>
        <row r="357">
          <cell r="A357">
            <v>1775</v>
          </cell>
          <cell r="B357">
            <v>40.385437933402855</v>
          </cell>
        </row>
        <row r="358">
          <cell r="A358">
            <v>1780</v>
          </cell>
          <cell r="B358">
            <v>40.392781860706165</v>
          </cell>
        </row>
        <row r="359">
          <cell r="A359">
            <v>1785</v>
          </cell>
          <cell r="B359">
            <v>40.400084648472898</v>
          </cell>
        </row>
        <row r="360">
          <cell r="A360">
            <v>1790</v>
          </cell>
          <cell r="B360">
            <v>40.407346641415366</v>
          </cell>
        </row>
        <row r="361">
          <cell r="A361">
            <v>1795</v>
          </cell>
          <cell r="B361">
            <v>40.414568180405517</v>
          </cell>
        </row>
        <row r="362">
          <cell r="A362">
            <v>1800</v>
          </cell>
          <cell r="B362">
            <v>40.421749602528287</v>
          </cell>
        </row>
        <row r="363">
          <cell r="A363">
            <v>1805</v>
          </cell>
          <cell r="B363">
            <v>40.428891241134004</v>
          </cell>
        </row>
        <row r="364">
          <cell r="A364">
            <v>1810</v>
          </cell>
          <cell r="B364">
            <v>40.435993425890025</v>
          </cell>
        </row>
        <row r="365">
          <cell r="A365">
            <v>1815</v>
          </cell>
          <cell r="B365">
            <v>40.443056482831402</v>
          </cell>
        </row>
        <row r="366">
          <cell r="A366">
            <v>1820</v>
          </cell>
          <cell r="B366">
            <v>40.45008073441079</v>
          </cell>
        </row>
        <row r="367">
          <cell r="A367">
            <v>1825</v>
          </cell>
          <cell r="B367">
            <v>40.457066499547537</v>
          </cell>
        </row>
        <row r="368">
          <cell r="A368">
            <v>1830</v>
          </cell>
          <cell r="B368">
            <v>40.4640140936759</v>
          </cell>
        </row>
        <row r="369">
          <cell r="A369">
            <v>1835</v>
          </cell>
          <cell r="B369">
            <v>40.470923828792579</v>
          </cell>
        </row>
        <row r="370">
          <cell r="A370">
            <v>1840</v>
          </cell>
          <cell r="B370">
            <v>40.477796013503337</v>
          </cell>
        </row>
        <row r="371">
          <cell r="A371">
            <v>1845</v>
          </cell>
          <cell r="B371">
            <v>40.484630953069036</v>
          </cell>
        </row>
        <row r="372">
          <cell r="A372">
            <v>1850</v>
          </cell>
          <cell r="B372">
            <v>40.491428949450743</v>
          </cell>
        </row>
        <row r="373">
          <cell r="A373">
            <v>1855</v>
          </cell>
          <cell r="B373">
            <v>40.498190301354271</v>
          </cell>
        </row>
        <row r="374">
          <cell r="A374">
            <v>1860</v>
          </cell>
          <cell r="B374">
            <v>40.504915304273872</v>
          </cell>
        </row>
        <row r="375">
          <cell r="A375">
            <v>1865</v>
          </cell>
          <cell r="B375">
            <v>40.511604250535299</v>
          </cell>
        </row>
        <row r="376">
          <cell r="A376">
            <v>1870</v>
          </cell>
          <cell r="B376">
            <v>40.518257429338178</v>
          </cell>
        </row>
        <row r="377">
          <cell r="A377">
            <v>1875</v>
          </cell>
          <cell r="B377">
            <v>40.524875126797667</v>
          </cell>
        </row>
        <row r="378">
          <cell r="A378">
            <v>1880</v>
          </cell>
          <cell r="B378">
            <v>40.531457625985468</v>
          </cell>
        </row>
        <row r="379">
          <cell r="A379">
            <v>1885</v>
          </cell>
          <cell r="B379">
            <v>40.538005206970169</v>
          </cell>
        </row>
        <row r="380">
          <cell r="A380">
            <v>1890</v>
          </cell>
          <cell r="B380">
            <v>40.54451814685703</v>
          </cell>
        </row>
        <row r="381">
          <cell r="A381">
            <v>1895</v>
          </cell>
          <cell r="B381">
            <v>40.550996719826962</v>
          </cell>
        </row>
        <row r="382">
          <cell r="A382">
            <v>1900</v>
          </cell>
          <cell r="B382">
            <v>40.557441197175123</v>
          </cell>
        </row>
        <row r="383">
          <cell r="A383">
            <v>1905</v>
          </cell>
          <cell r="B383">
            <v>40.56385184734868</v>
          </cell>
        </row>
        <row r="384">
          <cell r="A384">
            <v>1910</v>
          </cell>
          <cell r="B384">
            <v>40.570228935984147</v>
          </cell>
        </row>
        <row r="385">
          <cell r="A385">
            <v>1915</v>
          </cell>
          <cell r="B385">
            <v>40.57657272594404</v>
          </cell>
        </row>
        <row r="386">
          <cell r="A386">
            <v>1920</v>
          </cell>
          <cell r="B386">
            <v>40.582883477353015</v>
          </cell>
        </row>
        <row r="387">
          <cell r="A387">
            <v>1925</v>
          </cell>
          <cell r="B387">
            <v>40.589161447633394</v>
          </cell>
        </row>
        <row r="388">
          <cell r="A388">
            <v>1930</v>
          </cell>
          <cell r="B388">
            <v>40.595406891540208</v>
          </cell>
        </row>
        <row r="389">
          <cell r="A389">
            <v>1935</v>
          </cell>
          <cell r="B389">
            <v>40.60162006119559</v>
          </cell>
        </row>
        <row r="390">
          <cell r="A390">
            <v>1940</v>
          </cell>
          <cell r="B390">
            <v>40.607801206122758</v>
          </cell>
        </row>
        <row r="391">
          <cell r="A391">
            <v>1945</v>
          </cell>
          <cell r="B391">
            <v>40.613950573279389</v>
          </cell>
        </row>
        <row r="392">
          <cell r="A392">
            <v>1950</v>
          </cell>
          <cell r="B392">
            <v>40.620068407090521</v>
          </cell>
        </row>
        <row r="393">
          <cell r="A393">
            <v>1955</v>
          </cell>
          <cell r="B393">
            <v>40.626154949480913</v>
          </cell>
        </row>
        <row r="394">
          <cell r="A394">
            <v>1960</v>
          </cell>
          <cell r="B394">
            <v>40.632210439906956</v>
          </cell>
        </row>
        <row r="395">
          <cell r="A395">
            <v>1965</v>
          </cell>
          <cell r="B395">
            <v>40.638235115388042</v>
          </cell>
        </row>
        <row r="396">
          <cell r="A396">
            <v>1970</v>
          </cell>
          <cell r="B396">
            <v>40.644229210537546</v>
          </cell>
        </row>
        <row r="397">
          <cell r="A397">
            <v>1975</v>
          </cell>
          <cell r="B397">
            <v>40.650192957593212</v>
          </cell>
        </row>
        <row r="398">
          <cell r="A398">
            <v>1980</v>
          </cell>
          <cell r="B398">
            <v>40.656126586447186</v>
          </cell>
        </row>
        <row r="399">
          <cell r="A399">
            <v>1985</v>
          </cell>
          <cell r="B399">
            <v>40.662030324675541</v>
          </cell>
        </row>
        <row r="400">
          <cell r="A400">
            <v>1990</v>
          </cell>
          <cell r="B400">
            <v>40.667904397567355</v>
          </cell>
        </row>
        <row r="401">
          <cell r="A401">
            <v>1995</v>
          </cell>
          <cell r="B401">
            <v>40.673749028153402</v>
          </cell>
        </row>
        <row r="402">
          <cell r="A402">
            <v>2000</v>
          </cell>
          <cell r="B402">
            <v>40.679564437234369</v>
          </cell>
        </row>
        <row r="403">
          <cell r="A403">
            <v>2005</v>
          </cell>
          <cell r="B403">
            <v>40.685350843408607</v>
          </cell>
        </row>
        <row r="404">
          <cell r="A404">
            <v>2010</v>
          </cell>
          <cell r="B404">
            <v>40.691108463099596</v>
          </cell>
        </row>
        <row r="405">
          <cell r="A405">
            <v>2015</v>
          </cell>
          <cell r="B405">
            <v>40.696837510582888</v>
          </cell>
        </row>
        <row r="406">
          <cell r="A406">
            <v>2020</v>
          </cell>
          <cell r="B406">
            <v>40.702538198012689</v>
          </cell>
        </row>
        <row r="407">
          <cell r="A407">
            <v>2025</v>
          </cell>
          <cell r="B407">
            <v>40.708210735448034</v>
          </cell>
        </row>
        <row r="408">
          <cell r="A408">
            <v>2030</v>
          </cell>
          <cell r="B408">
            <v>40.713855330878609</v>
          </cell>
        </row>
        <row r="409">
          <cell r="A409">
            <v>2035</v>
          </cell>
          <cell r="B409">
            <v>40.71947219025018</v>
          </cell>
        </row>
        <row r="410">
          <cell r="A410">
            <v>2040</v>
          </cell>
          <cell r="B410">
            <v>40.725061517489571</v>
          </cell>
        </row>
        <row r="411">
          <cell r="A411">
            <v>2045</v>
          </cell>
          <cell r="B411">
            <v>40.730623514529455</v>
          </cell>
        </row>
        <row r="412">
          <cell r="A412">
            <v>2050</v>
          </cell>
          <cell r="B412">
            <v>40.736158381332551</v>
          </cell>
        </row>
        <row r="413">
          <cell r="A413">
            <v>2055</v>
          </cell>
          <cell r="B413">
            <v>40.741666315915673</v>
          </cell>
        </row>
        <row r="414">
          <cell r="A414">
            <v>2060</v>
          </cell>
          <cell r="B414">
            <v>40.74714751437331</v>
          </cell>
        </row>
        <row r="415">
          <cell r="A415">
            <v>2065</v>
          </cell>
          <cell r="B415">
            <v>40.752602170900893</v>
          </cell>
        </row>
        <row r="416">
          <cell r="A416">
            <v>2070</v>
          </cell>
          <cell r="B416">
            <v>40.758030477817726</v>
          </cell>
        </row>
        <row r="417">
          <cell r="A417">
            <v>2075</v>
          </cell>
          <cell r="B417">
            <v>40.763432625589616</v>
          </cell>
        </row>
        <row r="418">
          <cell r="A418">
            <v>2080</v>
          </cell>
          <cell r="B418">
            <v>40.768808802851112</v>
          </cell>
        </row>
        <row r="419">
          <cell r="A419">
            <v>2085</v>
          </cell>
          <cell r="B419">
            <v>40.774159196427455</v>
          </cell>
        </row>
        <row r="420">
          <cell r="A420">
            <v>2090</v>
          </cell>
          <cell r="B420">
            <v>40.779483991356294</v>
          </cell>
        </row>
        <row r="421">
          <cell r="A421">
            <v>2095</v>
          </cell>
          <cell r="B421">
            <v>40.784783370908919</v>
          </cell>
        </row>
        <row r="422">
          <cell r="A422">
            <v>2100</v>
          </cell>
          <cell r="B422">
            <v>40.790057516611327</v>
          </cell>
        </row>
        <row r="423">
          <cell r="A423">
            <v>2105</v>
          </cell>
          <cell r="B423">
            <v>40.79530660826498</v>
          </cell>
        </row>
        <row r="424">
          <cell r="A424">
            <v>2110</v>
          </cell>
          <cell r="B424">
            <v>40.800530823967165</v>
          </cell>
        </row>
        <row r="425">
          <cell r="A425">
            <v>2115</v>
          </cell>
          <cell r="B425">
            <v>40.805730340131213</v>
          </cell>
        </row>
        <row r="426">
          <cell r="A426">
            <v>2120</v>
          </cell>
          <cell r="B426">
            <v>40.810905331506291</v>
          </cell>
        </row>
        <row r="427">
          <cell r="A427">
            <v>2125</v>
          </cell>
          <cell r="B427">
            <v>40.816055971197017</v>
          </cell>
        </row>
        <row r="428">
          <cell r="A428">
            <v>2130</v>
          </cell>
          <cell r="B428">
            <v>40.821182430682747</v>
          </cell>
        </row>
        <row r="429">
          <cell r="A429">
            <v>2135</v>
          </cell>
          <cell r="B429">
            <v>40.826284879836614</v>
          </cell>
        </row>
        <row r="430">
          <cell r="A430">
            <v>2140</v>
          </cell>
          <cell r="B430">
            <v>40.831363486944248</v>
          </cell>
        </row>
        <row r="431">
          <cell r="A431">
            <v>2145</v>
          </cell>
          <cell r="B431">
            <v>40.836418418722367</v>
          </cell>
        </row>
        <row r="432">
          <cell r="A432">
            <v>2150</v>
          </cell>
          <cell r="B432">
            <v>40.841449840336921</v>
          </cell>
        </row>
        <row r="433">
          <cell r="A433">
            <v>2155</v>
          </cell>
          <cell r="B433">
            <v>40.846457915421119</v>
          </cell>
        </row>
        <row r="434">
          <cell r="A434">
            <v>2160</v>
          </cell>
          <cell r="B434">
            <v>40.851442806093196</v>
          </cell>
        </row>
        <row r="435">
          <cell r="A435">
            <v>2165</v>
          </cell>
          <cell r="B435">
            <v>40.856404672973866</v>
          </cell>
        </row>
        <row r="436">
          <cell r="A436">
            <v>2170</v>
          </cell>
          <cell r="B436">
            <v>40.861343675203585</v>
          </cell>
        </row>
        <row r="437">
          <cell r="A437">
            <v>2175</v>
          </cell>
          <cell r="B437">
            <v>40.866259970459559</v>
          </cell>
        </row>
        <row r="438">
          <cell r="A438">
            <v>2180</v>
          </cell>
          <cell r="B438">
            <v>40.87115371497255</v>
          </cell>
        </row>
        <row r="439">
          <cell r="A439">
            <v>2185</v>
          </cell>
          <cell r="B439">
            <v>40.876025063543388</v>
          </cell>
        </row>
        <row r="440">
          <cell r="A440">
            <v>2190</v>
          </cell>
          <cell r="B440">
            <v>40.880874169559299</v>
          </cell>
        </row>
        <row r="441">
          <cell r="A441">
            <v>2195</v>
          </cell>
          <cell r="B441">
            <v>40.885701185010028</v>
          </cell>
        </row>
        <row r="442">
          <cell r="A442">
            <v>2200</v>
          </cell>
          <cell r="B442">
            <v>40.890506260503713</v>
          </cell>
        </row>
        <row r="443">
          <cell r="A443">
            <v>2205</v>
          </cell>
          <cell r="B443">
            <v>40.895289545282481</v>
          </cell>
        </row>
        <row r="444">
          <cell r="A444">
            <v>2210</v>
          </cell>
          <cell r="B444">
            <v>40.900051187238041</v>
          </cell>
        </row>
        <row r="445">
          <cell r="A445">
            <v>2215</v>
          </cell>
          <cell r="B445">
            <v>40.904791332926777</v>
          </cell>
        </row>
        <row r="446">
          <cell r="A446">
            <v>2220</v>
          </cell>
          <cell r="B446">
            <v>40.909510127584859</v>
          </cell>
        </row>
        <row r="447">
          <cell r="A447">
            <v>2225</v>
          </cell>
          <cell r="B447">
            <v>40.914207715143078</v>
          </cell>
        </row>
        <row r="448">
          <cell r="A448">
            <v>2230</v>
          </cell>
          <cell r="B448">
            <v>40.918884238241446</v>
          </cell>
        </row>
        <row r="449">
          <cell r="A449">
            <v>2235</v>
          </cell>
          <cell r="B449">
            <v>40.92353983824367</v>
          </cell>
        </row>
        <row r="450">
          <cell r="A450">
            <v>2240</v>
          </cell>
          <cell r="B450">
            <v>40.928174655251347</v>
          </cell>
        </row>
        <row r="451">
          <cell r="A451">
            <v>2245</v>
          </cell>
          <cell r="B451">
            <v>40.932788828118071</v>
          </cell>
        </row>
        <row r="452">
          <cell r="A452">
            <v>2250</v>
          </cell>
          <cell r="B452">
            <v>40.937382494463257</v>
          </cell>
        </row>
        <row r="453">
          <cell r="A453">
            <v>2255</v>
          </cell>
          <cell r="B453">
            <v>40.941955790685867</v>
          </cell>
        </row>
        <row r="454">
          <cell r="A454">
            <v>2260</v>
          </cell>
          <cell r="B454">
            <v>40.946508851977853</v>
          </cell>
        </row>
        <row r="455">
          <cell r="A455">
            <v>2265</v>
          </cell>
          <cell r="B455">
            <v>40.951041812337508</v>
          </cell>
        </row>
        <row r="456">
          <cell r="A456">
            <v>2270</v>
          </cell>
          <cell r="B456">
            <v>40.95555480458264</v>
          </cell>
        </row>
        <row r="457">
          <cell r="A457">
            <v>2275</v>
          </cell>
          <cell r="B457">
            <v>40.960047960363454</v>
          </cell>
        </row>
        <row r="458">
          <cell r="A458">
            <v>2280</v>
          </cell>
          <cell r="B458">
            <v>40.964521410175479</v>
          </cell>
        </row>
        <row r="459">
          <cell r="A459">
            <v>2285</v>
          </cell>
          <cell r="B459">
            <v>40.968975283372096</v>
          </cell>
        </row>
        <row r="460">
          <cell r="A460">
            <v>2290</v>
          </cell>
          <cell r="B460">
            <v>40.973409708177044</v>
          </cell>
        </row>
        <row r="461">
          <cell r="A461">
            <v>2295</v>
          </cell>
          <cell r="B461">
            <v>40.977824811696742</v>
          </cell>
        </row>
        <row r="462">
          <cell r="A462">
            <v>2300</v>
          </cell>
          <cell r="B462">
            <v>40.982220719932393</v>
          </cell>
        </row>
        <row r="463">
          <cell r="A463">
            <v>2305</v>
          </cell>
          <cell r="B463">
            <v>40.986597557792003</v>
          </cell>
        </row>
        <row r="464">
          <cell r="A464">
            <v>2310</v>
          </cell>
          <cell r="B464">
            <v>40.990955449102202</v>
          </cell>
        </row>
        <row r="465">
          <cell r="A465">
            <v>2315</v>
          </cell>
          <cell r="B465">
            <v>40.995294516619914</v>
          </cell>
        </row>
        <row r="466">
          <cell r="A466">
            <v>2320</v>
          </cell>
          <cell r="B466">
            <v>40.999614882043893</v>
          </cell>
        </row>
        <row r="467">
          <cell r="A467">
            <v>2325</v>
          </cell>
          <cell r="B467">
            <v>41.003916666026072</v>
          </cell>
        </row>
        <row r="468">
          <cell r="A468">
            <v>2330</v>
          </cell>
          <cell r="B468">
            <v>41.008199988182859</v>
          </cell>
        </row>
        <row r="469">
          <cell r="A469">
            <v>2335</v>
          </cell>
          <cell r="B469">
            <v>41.012464967106133</v>
          </cell>
        </row>
        <row r="470">
          <cell r="A470">
            <v>2340</v>
          </cell>
          <cell r="B470">
            <v>41.016711720374289</v>
          </cell>
        </row>
        <row r="471">
          <cell r="A471">
            <v>2345</v>
          </cell>
          <cell r="B471">
            <v>41.020940364562946</v>
          </cell>
        </row>
        <row r="472">
          <cell r="A472">
            <v>2350</v>
          </cell>
          <cell r="B472">
            <v>41.025151015255673</v>
          </cell>
        </row>
        <row r="473">
          <cell r="A473">
            <v>2355</v>
          </cell>
          <cell r="B473">
            <v>41.029343787054515</v>
          </cell>
        </row>
        <row r="474">
          <cell r="A474">
            <v>2360</v>
          </cell>
          <cell r="B474">
            <v>41.03351879359036</v>
          </cell>
        </row>
        <row r="475">
          <cell r="A475">
            <v>2365</v>
          </cell>
          <cell r="B475">
            <v>41.037676147533233</v>
          </cell>
        </row>
        <row r="476">
          <cell r="A476">
            <v>2370</v>
          </cell>
          <cell r="B476">
            <v>41.041815960602428</v>
          </cell>
        </row>
        <row r="477">
          <cell r="A477">
            <v>2375</v>
          </cell>
          <cell r="B477">
            <v>41.045938343576488</v>
          </cell>
        </row>
        <row r="478">
          <cell r="A478">
            <v>2380</v>
          </cell>
          <cell r="B478">
            <v>41.050043406303125</v>
          </cell>
        </row>
        <row r="479">
          <cell r="A479">
            <v>2385</v>
          </cell>
          <cell r="B479">
            <v>41.054131257708953</v>
          </cell>
        </row>
        <row r="480">
          <cell r="A480">
            <v>2390</v>
          </cell>
          <cell r="B480">
            <v>41.058202005809115</v>
          </cell>
        </row>
        <row r="481">
          <cell r="A481">
            <v>2395</v>
          </cell>
          <cell r="B481">
            <v>41.062255757716812</v>
          </cell>
        </row>
        <row r="482">
          <cell r="A482">
            <v>2400</v>
          </cell>
          <cell r="B482">
            <v>41.066292619652714</v>
          </cell>
        </row>
        <row r="483">
          <cell r="A483">
            <v>2405</v>
          </cell>
          <cell r="B483">
            <v>41.07031269695419</v>
          </cell>
        </row>
        <row r="484">
          <cell r="A484">
            <v>2410</v>
          </cell>
          <cell r="B484">
            <v>41.074316094084494</v>
          </cell>
        </row>
        <row r="485">
          <cell r="A485">
            <v>2415</v>
          </cell>
          <cell r="B485">
            <v>41.078302914641853</v>
          </cell>
        </row>
        <row r="486">
          <cell r="A486">
            <v>2420</v>
          </cell>
          <cell r="B486">
            <v>41.082273261368329</v>
          </cell>
        </row>
        <row r="487">
          <cell r="A487">
            <v>2425</v>
          </cell>
          <cell r="B487">
            <v>41.086227236158685</v>
          </cell>
        </row>
        <row r="488">
          <cell r="A488">
            <v>2430</v>
          </cell>
          <cell r="B488">
            <v>41.090164940069116</v>
          </cell>
        </row>
        <row r="489">
          <cell r="A489">
            <v>2435</v>
          </cell>
          <cell r="B489">
            <v>41.094086473325817</v>
          </cell>
        </row>
        <row r="490">
          <cell r="A490">
            <v>2440</v>
          </cell>
          <cell r="B490">
            <v>41.097991935333525</v>
          </cell>
        </row>
        <row r="491">
          <cell r="A491">
            <v>2445</v>
          </cell>
          <cell r="B491">
            <v>41.101881424683903</v>
          </cell>
        </row>
        <row r="492">
          <cell r="A492">
            <v>2450</v>
          </cell>
          <cell r="B492">
            <v>41.10575503916381</v>
          </cell>
        </row>
        <row r="493">
          <cell r="A493">
            <v>2455</v>
          </cell>
          <cell r="B493">
            <v>41.109612875763567</v>
          </cell>
        </row>
        <row r="494">
          <cell r="A494">
            <v>2460</v>
          </cell>
          <cell r="B494">
            <v>41.113455030684953</v>
          </cell>
        </row>
        <row r="495">
          <cell r="A495">
            <v>2465</v>
          </cell>
          <cell r="B495">
            <v>41.11728159934929</v>
          </cell>
        </row>
        <row r="496">
          <cell r="A496">
            <v>2470</v>
          </cell>
          <cell r="B496">
            <v>41.121092676405297</v>
          </cell>
        </row>
        <row r="497">
          <cell r="A497">
            <v>2475</v>
          </cell>
          <cell r="B497">
            <v>41.124888355736871</v>
          </cell>
        </row>
        <row r="498">
          <cell r="A498">
            <v>2480</v>
          </cell>
          <cell r="B498">
            <v>41.128668730470885</v>
          </cell>
        </row>
        <row r="499">
          <cell r="A499">
            <v>2485</v>
          </cell>
          <cell r="B499">
            <v>41.132433892984686</v>
          </cell>
        </row>
        <row r="500">
          <cell r="A500">
            <v>2490</v>
          </cell>
          <cell r="B500">
            <v>41.136183934913724</v>
          </cell>
        </row>
        <row r="501">
          <cell r="A501">
            <v>2495</v>
          </cell>
          <cell r="B501">
            <v>41.139918947158925</v>
          </cell>
        </row>
        <row r="502">
          <cell r="A502">
            <v>2500</v>
          </cell>
          <cell r="B502">
            <v>41.143639019894053</v>
          </cell>
        </row>
        <row r="503">
          <cell r="A503">
            <v>2505</v>
          </cell>
          <cell r="B503">
            <v>41.147344242572942</v>
          </cell>
        </row>
        <row r="504">
          <cell r="A504">
            <v>2510</v>
          </cell>
          <cell r="B504">
            <v>41.15103470393673</v>
          </cell>
        </row>
        <row r="505">
          <cell r="A505">
            <v>2515</v>
          </cell>
          <cell r="B505">
            <v>41.154710492020875</v>
          </cell>
        </row>
        <row r="506">
          <cell r="A506">
            <v>2520</v>
          </cell>
          <cell r="B506">
            <v>41.158371694162199</v>
          </cell>
        </row>
        <row r="507">
          <cell r="A507">
            <v>2525</v>
          </cell>
          <cell r="B507">
            <v>41.16201839700576</v>
          </cell>
        </row>
        <row r="508">
          <cell r="A508">
            <v>2530</v>
          </cell>
          <cell r="B508">
            <v>41.165650686511739</v>
          </cell>
        </row>
        <row r="509">
          <cell r="A509">
            <v>2535</v>
          </cell>
          <cell r="B509">
            <v>41.16926864796217</v>
          </cell>
        </row>
        <row r="510">
          <cell r="A510">
            <v>2540</v>
          </cell>
          <cell r="B510">
            <v>41.172872365967606</v>
          </cell>
        </row>
        <row r="511">
          <cell r="A511">
            <v>2545</v>
          </cell>
          <cell r="B511">
            <v>41.176461924473728</v>
          </cell>
        </row>
        <row r="512">
          <cell r="A512">
            <v>2550</v>
          </cell>
          <cell r="B512">
            <v>41.180037406767838</v>
          </cell>
        </row>
        <row r="513">
          <cell r="A513">
            <v>2555</v>
          </cell>
          <cell r="B513">
            <v>41.183598895485353</v>
          </cell>
        </row>
        <row r="514">
          <cell r="A514">
            <v>2560</v>
          </cell>
          <cell r="B514">
            <v>41.187146472616128</v>
          </cell>
        </row>
        <row r="515">
          <cell r="A515">
            <v>2565</v>
          </cell>
          <cell r="B515">
            <v>41.190680219510732</v>
          </cell>
        </row>
        <row r="516">
          <cell r="A516">
            <v>2570</v>
          </cell>
          <cell r="B516">
            <v>41.194200216886713</v>
          </cell>
        </row>
        <row r="517">
          <cell r="A517">
            <v>2575</v>
          </cell>
          <cell r="B517">
            <v>41.197706544834745</v>
          </cell>
        </row>
        <row r="518">
          <cell r="A518">
            <v>2580</v>
          </cell>
          <cell r="B518">
            <v>41.201199282824618</v>
          </cell>
        </row>
        <row r="519">
          <cell r="A519">
            <v>2585</v>
          </cell>
          <cell r="B519">
            <v>41.204678509711364</v>
          </cell>
        </row>
        <row r="520">
          <cell r="A520">
            <v>2590</v>
          </cell>
          <cell r="B520">
            <v>41.208144303741101</v>
          </cell>
        </row>
        <row r="521">
          <cell r="A521">
            <v>2595</v>
          </cell>
          <cell r="B521">
            <v>41.211596742556921</v>
          </cell>
        </row>
        <row r="522">
          <cell r="A522">
            <v>2600</v>
          </cell>
          <cell r="B522">
            <v>41.215035903204729</v>
          </cell>
        </row>
        <row r="523">
          <cell r="A523">
            <v>2605</v>
          </cell>
          <cell r="B523">
            <v>41.218461862138888</v>
          </cell>
        </row>
        <row r="524">
          <cell r="A524">
            <v>2610</v>
          </cell>
          <cell r="B524">
            <v>41.221874695227982</v>
          </cell>
        </row>
        <row r="525">
          <cell r="A525">
            <v>2615</v>
          </cell>
          <cell r="B525">
            <v>41.225274477760351</v>
          </cell>
        </row>
        <row r="526">
          <cell r="A526">
            <v>2620</v>
          </cell>
          <cell r="B526">
            <v>41.228661284449643</v>
          </cell>
        </row>
        <row r="527">
          <cell r="A527">
            <v>2625</v>
          </cell>
          <cell r="B527">
            <v>41.23203518944031</v>
          </cell>
        </row>
        <row r="528">
          <cell r="A528">
            <v>2630</v>
          </cell>
          <cell r="B528">
            <v>41.235396266312954</v>
          </cell>
        </row>
        <row r="529">
          <cell r="A529">
            <v>2635</v>
          </cell>
          <cell r="B529">
            <v>41.238744588089787</v>
          </cell>
        </row>
        <row r="530">
          <cell r="A530">
            <v>2640</v>
          </cell>
          <cell r="B530">
            <v>41.242080227239789</v>
          </cell>
        </row>
        <row r="531">
          <cell r="A531">
            <v>2645</v>
          </cell>
          <cell r="B531">
            <v>41.245403255684039</v>
          </cell>
        </row>
        <row r="532">
          <cell r="A532">
            <v>2650</v>
          </cell>
          <cell r="B532">
            <v>41.248713744800824</v>
          </cell>
        </row>
        <row r="533">
          <cell r="A533">
            <v>2655</v>
          </cell>
          <cell r="B533">
            <v>41.252011765430794</v>
          </cell>
        </row>
        <row r="534">
          <cell r="A534">
            <v>2660</v>
          </cell>
          <cell r="B534">
            <v>41.25529738788196</v>
          </cell>
        </row>
        <row r="535">
          <cell r="A535">
            <v>2665</v>
          </cell>
          <cell r="B535">
            <v>41.258570681934742</v>
          </cell>
        </row>
        <row r="536">
          <cell r="A536">
            <v>2670</v>
          </cell>
          <cell r="B536">
            <v>41.261831716846885</v>
          </cell>
        </row>
        <row r="537">
          <cell r="A537">
            <v>2675</v>
          </cell>
          <cell r="B537">
            <v>41.265080561358346</v>
          </cell>
        </row>
        <row r="538">
          <cell r="A538">
            <v>2680</v>
          </cell>
          <cell r="B538">
            <v>41.268317283696099</v>
          </cell>
        </row>
        <row r="539">
          <cell r="A539">
            <v>2685</v>
          </cell>
          <cell r="B539">
            <v>41.271541951578982</v>
          </cell>
        </row>
        <row r="540">
          <cell r="A540">
            <v>2690</v>
          </cell>
          <cell r="B540">
            <v>41.274754632222361</v>
          </cell>
        </row>
        <row r="541">
          <cell r="A541">
            <v>2695</v>
          </cell>
          <cell r="B541">
            <v>41.277955392342768</v>
          </cell>
        </row>
        <row r="542">
          <cell r="A542">
            <v>2700</v>
          </cell>
          <cell r="B542">
            <v>41.281144298162623</v>
          </cell>
        </row>
        <row r="543">
          <cell r="A543">
            <v>2705</v>
          </cell>
          <cell r="B543">
            <v>41.284321415414709</v>
          </cell>
        </row>
        <row r="544">
          <cell r="A544">
            <v>2710</v>
          </cell>
          <cell r="B544">
            <v>41.287486809346724</v>
          </cell>
        </row>
        <row r="545">
          <cell r="A545">
            <v>2715</v>
          </cell>
          <cell r="B545">
            <v>41.290640544725761</v>
          </cell>
        </row>
        <row r="546">
          <cell r="A546">
            <v>2720</v>
          </cell>
          <cell r="B546">
            <v>41.293782685842679</v>
          </cell>
        </row>
        <row r="547">
          <cell r="A547">
            <v>2725</v>
          </cell>
          <cell r="B547">
            <v>41.296913296516536</v>
          </cell>
        </row>
        <row r="548">
          <cell r="A548">
            <v>2730</v>
          </cell>
          <cell r="B548">
            <v>41.300032440098846</v>
          </cell>
        </row>
        <row r="549">
          <cell r="A549">
            <v>2735</v>
          </cell>
          <cell r="B549">
            <v>41.303140179477893</v>
          </cell>
        </row>
        <row r="550">
          <cell r="A550">
            <v>2740</v>
          </cell>
          <cell r="B550">
            <v>41.306236577082956</v>
          </cell>
        </row>
        <row r="551">
          <cell r="A551">
            <v>2745</v>
          </cell>
          <cell r="B551">
            <v>41.309321694888453</v>
          </cell>
        </row>
        <row r="552">
          <cell r="A552">
            <v>2750</v>
          </cell>
          <cell r="B552">
            <v>41.312395594418135</v>
          </cell>
        </row>
        <row r="553">
          <cell r="A553">
            <v>2755</v>
          </cell>
          <cell r="B553">
            <v>41.31545833674911</v>
          </cell>
        </row>
        <row r="554">
          <cell r="A554">
            <v>2760</v>
          </cell>
          <cell r="B554">
            <v>41.318509982515927</v>
          </cell>
        </row>
        <row r="555">
          <cell r="A555">
            <v>2765</v>
          </cell>
          <cell r="B555">
            <v>41.32155059191458</v>
          </cell>
        </row>
        <row r="556">
          <cell r="A556">
            <v>2770</v>
          </cell>
          <cell r="B556">
            <v>41.324580224706466</v>
          </cell>
        </row>
        <row r="557">
          <cell r="A557">
            <v>2775</v>
          </cell>
          <cell r="B557">
            <v>41.327598940222273</v>
          </cell>
        </row>
        <row r="558">
          <cell r="A558">
            <v>2780</v>
          </cell>
          <cell r="B558">
            <v>41.330606797365853</v>
          </cell>
        </row>
        <row r="559">
          <cell r="A559">
            <v>2785</v>
          </cell>
          <cell r="B559">
            <v>41.333603854618126</v>
          </cell>
        </row>
        <row r="560">
          <cell r="A560">
            <v>2790</v>
          </cell>
          <cell r="B560">
            <v>41.336590170040743</v>
          </cell>
        </row>
        <row r="561">
          <cell r="A561">
            <v>2795</v>
          </cell>
          <cell r="B561">
            <v>41.339565801279974</v>
          </cell>
        </row>
        <row r="562">
          <cell r="A562">
            <v>2800</v>
          </cell>
          <cell r="B562">
            <v>41.342530805570306</v>
          </cell>
        </row>
        <row r="563">
          <cell r="A563">
            <v>2805</v>
          </cell>
          <cell r="B563">
            <v>41.345485239738167</v>
          </cell>
        </row>
        <row r="564">
          <cell r="A564">
            <v>2810</v>
          </cell>
          <cell r="B564">
            <v>41.348429160205555</v>
          </cell>
        </row>
        <row r="565">
          <cell r="A565">
            <v>2815</v>
          </cell>
          <cell r="B565">
            <v>41.351362622993619</v>
          </cell>
        </row>
        <row r="566">
          <cell r="A566">
            <v>2820</v>
          </cell>
          <cell r="B566">
            <v>41.354285683726197</v>
          </cell>
        </row>
        <row r="567">
          <cell r="A567">
            <v>2825</v>
          </cell>
          <cell r="B567">
            <v>41.357198397633368</v>
          </cell>
        </row>
        <row r="568">
          <cell r="A568">
            <v>2830</v>
          </cell>
          <cell r="B568">
            <v>41.360100819554901</v>
          </cell>
        </row>
        <row r="569">
          <cell r="A569">
            <v>2835</v>
          </cell>
          <cell r="B569">
            <v>41.362993003943714</v>
          </cell>
        </row>
        <row r="570">
          <cell r="A570">
            <v>2840</v>
          </cell>
          <cell r="B570">
            <v>41.36587500486926</v>
          </cell>
        </row>
        <row r="571">
          <cell r="A571">
            <v>2845</v>
          </cell>
          <cell r="B571">
            <v>41.368746876020907</v>
          </cell>
        </row>
        <row r="572">
          <cell r="A572">
            <v>2850</v>
          </cell>
          <cell r="B572">
            <v>41.371608670711296</v>
          </cell>
        </row>
        <row r="573">
          <cell r="A573">
            <v>2855</v>
          </cell>
          <cell r="B573">
            <v>41.374460441879592</v>
          </cell>
        </row>
        <row r="574">
          <cell r="A574">
            <v>2860</v>
          </cell>
          <cell r="B574">
            <v>41.377302242094785</v>
          </cell>
        </row>
        <row r="575">
          <cell r="A575">
            <v>2865</v>
          </cell>
          <cell r="B575">
            <v>41.380134123558896</v>
          </cell>
        </row>
        <row r="576">
          <cell r="A576">
            <v>2870</v>
          </cell>
          <cell r="B576">
            <v>41.382956138110202</v>
          </cell>
        </row>
        <row r="577">
          <cell r="A577">
            <v>2875</v>
          </cell>
          <cell r="B577">
            <v>41.385768337226388</v>
          </cell>
        </row>
        <row r="578">
          <cell r="A578">
            <v>2880</v>
          </cell>
          <cell r="B578">
            <v>41.388570772027634</v>
          </cell>
        </row>
        <row r="579">
          <cell r="A579">
            <v>2885</v>
          </cell>
          <cell r="B579">
            <v>41.391363493279783</v>
          </cell>
        </row>
        <row r="580">
          <cell r="A580">
            <v>2890</v>
          </cell>
          <cell r="B580">
            <v>41.394146551397377</v>
          </cell>
        </row>
        <row r="581">
          <cell r="A581">
            <v>2895</v>
          </cell>
          <cell r="B581">
            <v>41.396919996446648</v>
          </cell>
        </row>
        <row r="582">
          <cell r="A582">
            <v>2900</v>
          </cell>
          <cell r="B582">
            <v>41.399683878148608</v>
          </cell>
        </row>
        <row r="583">
          <cell r="A583">
            <v>2905</v>
          </cell>
          <cell r="B583">
            <v>41.402438245881946</v>
          </cell>
        </row>
        <row r="584">
          <cell r="A584">
            <v>2910</v>
          </cell>
          <cell r="B584">
            <v>41.405183148685978</v>
          </cell>
        </row>
        <row r="585">
          <cell r="A585">
            <v>2915</v>
          </cell>
          <cell r="B585">
            <v>41.407918635263606</v>
          </cell>
        </row>
        <row r="586">
          <cell r="A586">
            <v>2920</v>
          </cell>
          <cell r="B586">
            <v>41.410644753984144</v>
          </cell>
        </row>
        <row r="587">
          <cell r="A587">
            <v>2925</v>
          </cell>
          <cell r="B587">
            <v>41.413361552886201</v>
          </cell>
        </row>
        <row r="588">
          <cell r="A588">
            <v>2930</v>
          </cell>
          <cell r="B588">
            <v>41.416069079680476</v>
          </cell>
        </row>
        <row r="589">
          <cell r="A589">
            <v>2935</v>
          </cell>
          <cell r="B589">
            <v>41.418767381752595</v>
          </cell>
        </row>
        <row r="590">
          <cell r="A590">
            <v>2940</v>
          </cell>
          <cell r="B590">
            <v>41.421456506165811</v>
          </cell>
        </row>
        <row r="591">
          <cell r="A591">
            <v>2945</v>
          </cell>
          <cell r="B591">
            <v>41.424136499663803</v>
          </cell>
        </row>
        <row r="592">
          <cell r="A592">
            <v>2950</v>
          </cell>
          <cell r="B592">
            <v>41.426807408673355</v>
          </cell>
        </row>
        <row r="593">
          <cell r="A593">
            <v>2955</v>
          </cell>
          <cell r="B593">
            <v>41.429469279307014</v>
          </cell>
        </row>
        <row r="594">
          <cell r="A594">
            <v>2960</v>
          </cell>
          <cell r="B594">
            <v>41.432122157365811</v>
          </cell>
        </row>
        <row r="595">
          <cell r="A595">
            <v>2965</v>
          </cell>
          <cell r="B595">
            <v>41.434766088341817</v>
          </cell>
        </row>
        <row r="596">
          <cell r="A596">
            <v>2970</v>
          </cell>
          <cell r="B596">
            <v>41.437401117420762</v>
          </cell>
        </row>
        <row r="597">
          <cell r="A597">
            <v>2975</v>
          </cell>
          <cell r="B597">
            <v>41.440027289484654</v>
          </cell>
        </row>
        <row r="598">
          <cell r="A598">
            <v>2980</v>
          </cell>
          <cell r="B598">
            <v>41.442644649114264</v>
          </cell>
        </row>
        <row r="599">
          <cell r="A599">
            <v>2985</v>
          </cell>
          <cell r="B599">
            <v>41.44525324059169</v>
          </cell>
        </row>
        <row r="600">
          <cell r="A600">
            <v>2990</v>
          </cell>
          <cell r="B600">
            <v>41.447853107902844</v>
          </cell>
        </row>
        <row r="601">
          <cell r="A601">
            <v>2995</v>
          </cell>
          <cell r="B601">
            <v>41.45044429473991</v>
          </cell>
        </row>
        <row r="602">
          <cell r="A602">
            <v>3000</v>
          </cell>
          <cell r="B602">
            <v>41.453026844503796</v>
          </cell>
        </row>
        <row r="603">
          <cell r="A603">
            <v>3005</v>
          </cell>
          <cell r="B603">
            <v>41.455600800306598</v>
          </cell>
        </row>
        <row r="604">
          <cell r="A604">
            <v>3010</v>
          </cell>
          <cell r="B604">
            <v>41.458166204973921</v>
          </cell>
        </row>
        <row r="605">
          <cell r="A605">
            <v>3015</v>
          </cell>
          <cell r="B605">
            <v>41.460723101047336</v>
          </cell>
        </row>
        <row r="606">
          <cell r="A606">
            <v>3020</v>
          </cell>
          <cell r="B606">
            <v>41.46327153078667</v>
          </cell>
        </row>
        <row r="607">
          <cell r="A607">
            <v>3025</v>
          </cell>
          <cell r="B607">
            <v>41.465811536172374</v>
          </cell>
        </row>
        <row r="608">
          <cell r="A608">
            <v>3030</v>
          </cell>
          <cell r="B608">
            <v>41.468343158907793</v>
          </cell>
        </row>
        <row r="609">
          <cell r="A609">
            <v>3035</v>
          </cell>
          <cell r="B609">
            <v>41.470866440421474</v>
          </cell>
        </row>
        <row r="610">
          <cell r="A610">
            <v>3040</v>
          </cell>
          <cell r="B610">
            <v>41.473381421869441</v>
          </cell>
        </row>
        <row r="611">
          <cell r="A611">
            <v>3045</v>
          </cell>
          <cell r="B611">
            <v>41.475888144137372</v>
          </cell>
        </row>
        <row r="612">
          <cell r="A612">
            <v>3050</v>
          </cell>
          <cell r="B612">
            <v>41.478386647842882</v>
          </cell>
        </row>
        <row r="613">
          <cell r="A613">
            <v>3055</v>
          </cell>
          <cell r="B613">
            <v>41.480876973337665</v>
          </cell>
        </row>
        <row r="614">
          <cell r="A614">
            <v>3060</v>
          </cell>
          <cell r="B614">
            <v>41.483359160709718</v>
          </cell>
        </row>
        <row r="615">
          <cell r="A615">
            <v>3065</v>
          </cell>
          <cell r="B615">
            <v>41.485833249785436</v>
          </cell>
        </row>
        <row r="616">
          <cell r="A616">
            <v>3070</v>
          </cell>
          <cell r="B616">
            <v>41.488299280131784</v>
          </cell>
        </row>
        <row r="617">
          <cell r="A617">
            <v>3075</v>
          </cell>
          <cell r="B617">
            <v>41.49075729105838</v>
          </cell>
        </row>
        <row r="618">
          <cell r="A618">
            <v>3080</v>
          </cell>
          <cell r="B618">
            <v>41.493207321619622</v>
          </cell>
        </row>
        <row r="619">
          <cell r="A619">
            <v>3085</v>
          </cell>
          <cell r="B619">
            <v>41.495649410616686</v>
          </cell>
        </row>
        <row r="620">
          <cell r="A620">
            <v>3090</v>
          </cell>
          <cell r="B620">
            <v>41.498083596599642</v>
          </cell>
        </row>
        <row r="621">
          <cell r="A621">
            <v>3095</v>
          </cell>
          <cell r="B621">
            <v>41.500509917869472</v>
          </cell>
        </row>
        <row r="622">
          <cell r="A622">
            <v>3100</v>
          </cell>
          <cell r="B622">
            <v>41.502928412480031</v>
          </cell>
        </row>
        <row r="623">
          <cell r="A623">
            <v>3105</v>
          </cell>
          <cell r="B623">
            <v>41.505339118240094</v>
          </cell>
        </row>
        <row r="624">
          <cell r="A624">
            <v>3110</v>
          </cell>
          <cell r="B624">
            <v>41.50774207271531</v>
          </cell>
        </row>
        <row r="625">
          <cell r="A625">
            <v>3115</v>
          </cell>
          <cell r="B625">
            <v>41.510137313230103</v>
          </cell>
        </row>
        <row r="626">
          <cell r="A626">
            <v>3120</v>
          </cell>
          <cell r="B626">
            <v>41.512524876869712</v>
          </cell>
        </row>
        <row r="627">
          <cell r="A627">
            <v>3125</v>
          </cell>
          <cell r="B627">
            <v>41.514904800481965</v>
          </cell>
        </row>
        <row r="628">
          <cell r="A628">
            <v>3130</v>
          </cell>
          <cell r="B628">
            <v>41.517277120679317</v>
          </cell>
        </row>
        <row r="629">
          <cell r="A629">
            <v>3135</v>
          </cell>
          <cell r="B629">
            <v>41.519641873840605</v>
          </cell>
        </row>
        <row r="630">
          <cell r="A630">
            <v>3140</v>
          </cell>
          <cell r="B630">
            <v>41.521999096113014</v>
          </cell>
        </row>
        <row r="631">
          <cell r="A631">
            <v>3145</v>
          </cell>
          <cell r="B631">
            <v>41.524348823413831</v>
          </cell>
        </row>
        <row r="632">
          <cell r="A632">
            <v>3150</v>
          </cell>
          <cell r="B632">
            <v>41.526691091432298</v>
          </cell>
        </row>
        <row r="633">
          <cell r="A633">
            <v>3155</v>
          </cell>
          <cell r="B633">
            <v>41.529025935631473</v>
          </cell>
        </row>
        <row r="634">
          <cell r="A634">
            <v>3160</v>
          </cell>
          <cell r="B634">
            <v>41.53135339124993</v>
          </cell>
        </row>
        <row r="635">
          <cell r="A635">
            <v>3165</v>
          </cell>
          <cell r="B635">
            <v>41.533673493303574</v>
          </cell>
        </row>
        <row r="636">
          <cell r="A636">
            <v>3170</v>
          </cell>
          <cell r="B636">
            <v>41.535986276587437</v>
          </cell>
        </row>
        <row r="637">
          <cell r="A637">
            <v>3175</v>
          </cell>
          <cell r="B637">
            <v>41.538291775677344</v>
          </cell>
        </row>
        <row r="638">
          <cell r="A638">
            <v>3180</v>
          </cell>
          <cell r="B638">
            <v>41.540590024931667</v>
          </cell>
        </row>
        <row r="639">
          <cell r="A639">
            <v>3185</v>
          </cell>
          <cell r="B639">
            <v>41.542881058493052</v>
          </cell>
        </row>
        <row r="640">
          <cell r="A640">
            <v>3190</v>
          </cell>
          <cell r="B640">
            <v>41.545164910290097</v>
          </cell>
        </row>
        <row r="641">
          <cell r="A641">
            <v>3195</v>
          </cell>
          <cell r="B641">
            <v>41.547441614039002</v>
          </cell>
        </row>
        <row r="642">
          <cell r="A642">
            <v>3200</v>
          </cell>
          <cell r="B642">
            <v>41.549711203245266</v>
          </cell>
        </row>
        <row r="643">
          <cell r="A643">
            <v>3205</v>
          </cell>
          <cell r="B643">
            <v>41.551973711205299</v>
          </cell>
        </row>
        <row r="644">
          <cell r="A644">
            <v>3210</v>
          </cell>
          <cell r="B644">
            <v>41.554229171008068</v>
          </cell>
        </row>
        <row r="645">
          <cell r="A645">
            <v>3215</v>
          </cell>
          <cell r="B645">
            <v>41.556477615536721</v>
          </cell>
        </row>
        <row r="646">
          <cell r="A646">
            <v>3220</v>
          </cell>
          <cell r="B646">
            <v>41.558719077470151</v>
          </cell>
        </row>
        <row r="647">
          <cell r="A647">
            <v>3225</v>
          </cell>
          <cell r="B647">
            <v>41.560953589284608</v>
          </cell>
        </row>
        <row r="648">
          <cell r="A648">
            <v>3230</v>
          </cell>
          <cell r="B648">
            <v>41.563181183255253</v>
          </cell>
        </row>
        <row r="649">
          <cell r="A649">
            <v>3235</v>
          </cell>
          <cell r="B649">
            <v>41.565401891457732</v>
          </cell>
        </row>
        <row r="650">
          <cell r="A650">
            <v>3240</v>
          </cell>
          <cell r="B650">
            <v>41.567615745769672</v>
          </cell>
        </row>
        <row r="651">
          <cell r="A651">
            <v>3245</v>
          </cell>
          <cell r="B651">
            <v>41.569822777872261</v>
          </cell>
        </row>
        <row r="652">
          <cell r="A652">
            <v>3250</v>
          </cell>
          <cell r="B652">
            <v>41.572023019251716</v>
          </cell>
        </row>
        <row r="653">
          <cell r="A653">
            <v>3255</v>
          </cell>
          <cell r="B653">
            <v>41.574216501200809</v>
          </cell>
        </row>
        <row r="654">
          <cell r="A654">
            <v>3260</v>
          </cell>
          <cell r="B654">
            <v>41.576403254820335</v>
          </cell>
        </row>
        <row r="655">
          <cell r="A655">
            <v>3265</v>
          </cell>
          <cell r="B655">
            <v>41.57858331102058</v>
          </cell>
        </row>
        <row r="656">
          <cell r="A656">
            <v>3270</v>
          </cell>
          <cell r="B656">
            <v>41.580756700522791</v>
          </cell>
        </row>
        <row r="657">
          <cell r="A657">
            <v>3275</v>
          </cell>
          <cell r="B657">
            <v>41.582923453860587</v>
          </cell>
        </row>
        <row r="658">
          <cell r="A658">
            <v>3280</v>
          </cell>
          <cell r="B658">
            <v>41.58508360138147</v>
          </cell>
        </row>
        <row r="659">
          <cell r="A659">
            <v>3285</v>
          </cell>
          <cell r="B659">
            <v>41.587237173248113</v>
          </cell>
        </row>
        <row r="660">
          <cell r="A660">
            <v>3290</v>
          </cell>
          <cell r="B660">
            <v>41.589384199439891</v>
          </cell>
        </row>
        <row r="661">
          <cell r="A661">
            <v>3295</v>
          </cell>
          <cell r="B661">
            <v>41.591524709754182</v>
          </cell>
        </row>
        <row r="662">
          <cell r="A662">
            <v>3300</v>
          </cell>
          <cell r="B662">
            <v>41.593658733807793</v>
          </cell>
        </row>
        <row r="663">
          <cell r="A663">
            <v>3305</v>
          </cell>
          <cell r="B663">
            <v>41.595786301038324</v>
          </cell>
        </row>
        <row r="664">
          <cell r="A664">
            <v>3310</v>
          </cell>
          <cell r="B664">
            <v>41.597907440705505</v>
          </cell>
        </row>
        <row r="665">
          <cell r="A665">
            <v>3315</v>
          </cell>
          <cell r="B665">
            <v>41.600022181892513</v>
          </cell>
        </row>
        <row r="666">
          <cell r="A666">
            <v>3320</v>
          </cell>
          <cell r="B666">
            <v>41.602130553507372</v>
          </cell>
        </row>
        <row r="667">
          <cell r="A667">
            <v>3325</v>
          </cell>
          <cell r="B667">
            <v>41.604232584284219</v>
          </cell>
        </row>
        <row r="668">
          <cell r="A668">
            <v>3330</v>
          </cell>
          <cell r="B668">
            <v>41.60632830278459</v>
          </cell>
        </row>
        <row r="669">
          <cell r="A669">
            <v>3335</v>
          </cell>
          <cell r="B669">
            <v>41.608417737398788</v>
          </cell>
        </row>
        <row r="670">
          <cell r="A670">
            <v>3340</v>
          </cell>
          <cell r="B670">
            <v>41.610500916347078</v>
          </cell>
        </row>
        <row r="671">
          <cell r="A671">
            <v>3345</v>
          </cell>
          <cell r="B671">
            <v>41.61257786768104</v>
          </cell>
        </row>
        <row r="672">
          <cell r="A672">
            <v>3350</v>
          </cell>
          <cell r="B672">
            <v>41.614648619284758</v>
          </cell>
        </row>
        <row r="673">
          <cell r="A673">
            <v>3355</v>
          </cell>
          <cell r="B673">
            <v>41.616713198876099</v>
          </cell>
        </row>
        <row r="674">
          <cell r="A674">
            <v>3360</v>
          </cell>
          <cell r="B674">
            <v>41.618771634007977</v>
          </cell>
        </row>
        <row r="675">
          <cell r="A675">
            <v>3365</v>
          </cell>
          <cell r="B675">
            <v>41.620823952069507</v>
          </cell>
        </row>
        <row r="676">
          <cell r="A676">
            <v>3370</v>
          </cell>
          <cell r="B676">
            <v>41.622870180287293</v>
          </cell>
        </row>
        <row r="677">
          <cell r="A677">
            <v>3375</v>
          </cell>
          <cell r="B677">
            <v>41.624910345726583</v>
          </cell>
        </row>
        <row r="678">
          <cell r="A678">
            <v>3380</v>
          </cell>
          <cell r="B678">
            <v>41.626944475292518</v>
          </cell>
        </row>
        <row r="679">
          <cell r="A679">
            <v>3385</v>
          </cell>
          <cell r="B679">
            <v>41.628972595731227</v>
          </cell>
        </row>
        <row r="680">
          <cell r="A680">
            <v>3390</v>
          </cell>
          <cell r="B680">
            <v>41.63099473363107</v>
          </cell>
        </row>
        <row r="681">
          <cell r="A681">
            <v>3395</v>
          </cell>
          <cell r="B681">
            <v>41.633010915423796</v>
          </cell>
        </row>
        <row r="682">
          <cell r="A682">
            <v>3400</v>
          </cell>
          <cell r="B682">
            <v>41.635021167385659</v>
          </cell>
        </row>
        <row r="683">
          <cell r="A683">
            <v>3405</v>
          </cell>
          <cell r="B683">
            <v>41.637025515638584</v>
          </cell>
        </row>
        <row r="684">
          <cell r="A684">
            <v>3410</v>
          </cell>
          <cell r="B684">
            <v>41.639023986151301</v>
          </cell>
        </row>
        <row r="685">
          <cell r="A685">
            <v>3415</v>
          </cell>
          <cell r="B685">
            <v>41.641016604740429</v>
          </cell>
        </row>
        <row r="686">
          <cell r="A686">
            <v>3420</v>
          </cell>
          <cell r="B686">
            <v>41.643003397071674</v>
          </cell>
        </row>
        <row r="687">
          <cell r="A687">
            <v>3425</v>
          </cell>
          <cell r="B687">
            <v>41.644984388660809</v>
          </cell>
        </row>
        <row r="688">
          <cell r="A688">
            <v>3430</v>
          </cell>
          <cell r="B688">
            <v>41.646959604874873</v>
          </cell>
        </row>
        <row r="689">
          <cell r="A689">
            <v>3435</v>
          </cell>
          <cell r="B689">
            <v>41.648929070933214</v>
          </cell>
        </row>
        <row r="690">
          <cell r="A690">
            <v>3440</v>
          </cell>
          <cell r="B690">
            <v>41.650892811908541</v>
          </cell>
        </row>
        <row r="691">
          <cell r="A691">
            <v>3445</v>
          </cell>
          <cell r="B691">
            <v>41.652850852728001</v>
          </cell>
        </row>
        <row r="692">
          <cell r="A692">
            <v>3450</v>
          </cell>
          <cell r="B692">
            <v>41.654803218174258</v>
          </cell>
        </row>
        <row r="693">
          <cell r="A693">
            <v>3455</v>
          </cell>
          <cell r="B693">
            <v>41.656749932886548</v>
          </cell>
        </row>
        <row r="694">
          <cell r="A694">
            <v>3460</v>
          </cell>
          <cell r="B694">
            <v>41.658691021361619</v>
          </cell>
        </row>
        <row r="695">
          <cell r="A695">
            <v>3465</v>
          </cell>
          <cell r="B695">
            <v>41.660626507954888</v>
          </cell>
        </row>
        <row r="696">
          <cell r="A696">
            <v>3470</v>
          </cell>
          <cell r="B696">
            <v>41.662556416881372</v>
          </cell>
        </row>
        <row r="697">
          <cell r="A697">
            <v>3475</v>
          </cell>
          <cell r="B697">
            <v>41.66448077221672</v>
          </cell>
        </row>
        <row r="698">
          <cell r="A698">
            <v>3480</v>
          </cell>
          <cell r="B698">
            <v>41.666399597898248</v>
          </cell>
        </row>
        <row r="699">
          <cell r="A699">
            <v>3485</v>
          </cell>
          <cell r="B699">
            <v>41.668312917725885</v>
          </cell>
        </row>
        <row r="700">
          <cell r="A700">
            <v>3490</v>
          </cell>
          <cell r="B700">
            <v>41.670220755363154</v>
          </cell>
        </row>
        <row r="701">
          <cell r="A701">
            <v>3495</v>
          </cell>
          <cell r="B701">
            <v>41.672123134338221</v>
          </cell>
        </row>
        <row r="702">
          <cell r="A702">
            <v>3500</v>
          </cell>
          <cell r="B702">
            <v>41.674020078044755</v>
          </cell>
        </row>
        <row r="703">
          <cell r="A703">
            <v>3505</v>
          </cell>
          <cell r="B703">
            <v>41.675911609742968</v>
          </cell>
        </row>
        <row r="704">
          <cell r="A704">
            <v>3510</v>
          </cell>
          <cell r="B704">
            <v>41.677797752560551</v>
          </cell>
        </row>
        <row r="705">
          <cell r="A705">
            <v>3515</v>
          </cell>
          <cell r="B705">
            <v>41.679678529493565</v>
          </cell>
        </row>
        <row r="706">
          <cell r="A706">
            <v>3520</v>
          </cell>
          <cell r="B706">
            <v>41.681553963407467</v>
          </cell>
        </row>
        <row r="707">
          <cell r="A707">
            <v>3525</v>
          </cell>
          <cell r="B707">
            <v>41.683424077037941</v>
          </cell>
        </row>
        <row r="708">
          <cell r="A708">
            <v>3530</v>
          </cell>
          <cell r="B708">
            <v>41.685288892991892</v>
          </cell>
        </row>
        <row r="709">
          <cell r="A709">
            <v>3535</v>
          </cell>
          <cell r="B709">
            <v>41.687148433748291</v>
          </cell>
        </row>
        <row r="710">
          <cell r="A710">
            <v>3540</v>
          </cell>
          <cell r="B710">
            <v>41.689002721659158</v>
          </cell>
        </row>
        <row r="711">
          <cell r="A711">
            <v>3545</v>
          </cell>
          <cell r="B711">
            <v>41.690851778950375</v>
          </cell>
        </row>
        <row r="712">
          <cell r="A712">
            <v>3550</v>
          </cell>
          <cell r="B712">
            <v>41.692695627722614</v>
          </cell>
        </row>
        <row r="713">
          <cell r="A713">
            <v>3555</v>
          </cell>
          <cell r="B713">
            <v>41.694534289952259</v>
          </cell>
        </row>
        <row r="714">
          <cell r="A714">
            <v>3560</v>
          </cell>
          <cell r="B714">
            <v>41.696367787492157</v>
          </cell>
        </row>
        <row r="715">
          <cell r="A715">
            <v>3565</v>
          </cell>
          <cell r="B715">
            <v>41.698196142072646</v>
          </cell>
        </row>
        <row r="716">
          <cell r="A716">
            <v>3570</v>
          </cell>
          <cell r="B716">
            <v>41.700019375302261</v>
          </cell>
        </row>
        <row r="717">
          <cell r="A717">
            <v>3575</v>
          </cell>
          <cell r="B717">
            <v>41.70183750866871</v>
          </cell>
        </row>
        <row r="718">
          <cell r="A718">
            <v>3580</v>
          </cell>
          <cell r="B718">
            <v>41.703650563539604</v>
          </cell>
        </row>
        <row r="719">
          <cell r="A719">
            <v>3585</v>
          </cell>
          <cell r="B719">
            <v>41.70545856116339</v>
          </cell>
        </row>
        <row r="720">
          <cell r="A720">
            <v>3590</v>
          </cell>
          <cell r="B720">
            <v>41.707261522670152</v>
          </cell>
        </row>
        <row r="721">
          <cell r="A721">
            <v>3595</v>
          </cell>
          <cell r="B721">
            <v>41.709059469072386</v>
          </cell>
        </row>
        <row r="722">
          <cell r="A722">
            <v>3600</v>
          </cell>
          <cell r="B722">
            <v>41.710852421265898</v>
          </cell>
        </row>
        <row r="723">
          <cell r="A723">
            <v>3605</v>
          </cell>
          <cell r="B723">
            <v>41.712640400030523</v>
          </cell>
        </row>
        <row r="724">
          <cell r="A724">
            <v>3610</v>
          </cell>
          <cell r="B724">
            <v>41.714423426031011</v>
          </cell>
        </row>
        <row r="725">
          <cell r="A725">
            <v>3615</v>
          </cell>
          <cell r="B725">
            <v>41.71620151981778</v>
          </cell>
        </row>
        <row r="726">
          <cell r="A726">
            <v>3620</v>
          </cell>
          <cell r="B726">
            <v>41.717974701827714</v>
          </cell>
        </row>
        <row r="727">
          <cell r="A727">
            <v>3625</v>
          </cell>
          <cell r="B727">
            <v>41.719742992384937</v>
          </cell>
        </row>
        <row r="728">
          <cell r="A728">
            <v>3630</v>
          </cell>
          <cell r="B728">
            <v>41.721506411701611</v>
          </cell>
        </row>
        <row r="729">
          <cell r="A729">
            <v>3635</v>
          </cell>
          <cell r="B729">
            <v>41.723264979878664</v>
          </cell>
        </row>
        <row r="730">
          <cell r="A730">
            <v>3640</v>
          </cell>
          <cell r="B730">
            <v>41.725018716906625</v>
          </cell>
        </row>
        <row r="731">
          <cell r="A731">
            <v>3645</v>
          </cell>
          <cell r="B731">
            <v>41.726767642666296</v>
          </cell>
        </row>
        <row r="732">
          <cell r="A732">
            <v>3650</v>
          </cell>
          <cell r="B732">
            <v>41.728511776929594</v>
          </cell>
        </row>
        <row r="733">
          <cell r="A733">
            <v>3655</v>
          </cell>
          <cell r="B733">
            <v>41.730251139360192</v>
          </cell>
        </row>
        <row r="734">
          <cell r="A734">
            <v>3660</v>
          </cell>
          <cell r="B734">
            <v>41.731985749514351</v>
          </cell>
        </row>
        <row r="735">
          <cell r="A735">
            <v>3665</v>
          </cell>
          <cell r="B735">
            <v>41.733715626841608</v>
          </cell>
        </row>
        <row r="736">
          <cell r="A736">
            <v>3670</v>
          </cell>
          <cell r="B736">
            <v>41.735440790685523</v>
          </cell>
        </row>
        <row r="737">
          <cell r="A737">
            <v>3675</v>
          </cell>
          <cell r="B737">
            <v>41.73716126028436</v>
          </cell>
        </row>
        <row r="738">
          <cell r="A738">
            <v>3680</v>
          </cell>
          <cell r="B738">
            <v>41.738877054771855</v>
          </cell>
        </row>
        <row r="739">
          <cell r="A739">
            <v>3685</v>
          </cell>
          <cell r="B739">
            <v>41.740588193177871</v>
          </cell>
        </row>
        <row r="740">
          <cell r="A740">
            <v>3690</v>
          </cell>
          <cell r="B740">
            <v>41.742294694429177</v>
          </cell>
        </row>
        <row r="741">
          <cell r="A741">
            <v>3695</v>
          </cell>
          <cell r="B741">
            <v>41.743996577350053</v>
          </cell>
        </row>
        <row r="742">
          <cell r="A742">
            <v>3700</v>
          </cell>
          <cell r="B742">
            <v>41.745693860663074</v>
          </cell>
        </row>
        <row r="743">
          <cell r="A743">
            <v>3705</v>
          </cell>
          <cell r="B743">
            <v>41.747386562989696</v>
          </cell>
        </row>
        <row r="744">
          <cell r="A744">
            <v>3710</v>
          </cell>
          <cell r="B744">
            <v>41.74907470285104</v>
          </cell>
        </row>
        <row r="745">
          <cell r="A745">
            <v>3715</v>
          </cell>
          <cell r="B745">
            <v>41.750758298668494</v>
          </cell>
        </row>
        <row r="746">
          <cell r="A746">
            <v>3720</v>
          </cell>
          <cell r="B746">
            <v>41.752437368764433</v>
          </cell>
        </row>
        <row r="747">
          <cell r="A747">
            <v>3725</v>
          </cell>
          <cell r="B747">
            <v>41.754111931362829</v>
          </cell>
        </row>
        <row r="748">
          <cell r="A748">
            <v>3730</v>
          </cell>
          <cell r="B748">
            <v>41.75578200458996</v>
          </cell>
        </row>
        <row r="749">
          <cell r="A749">
            <v>3735</v>
          </cell>
          <cell r="B749">
            <v>41.757447606475047</v>
          </cell>
        </row>
        <row r="750">
          <cell r="A750">
            <v>3740</v>
          </cell>
          <cell r="B750">
            <v>41.759108754950887</v>
          </cell>
        </row>
        <row r="751">
          <cell r="A751">
            <v>3745</v>
          </cell>
          <cell r="B751">
            <v>41.760765467854519</v>
          </cell>
        </row>
        <row r="752">
          <cell r="A752">
            <v>3750</v>
          </cell>
          <cell r="B752">
            <v>41.762417762927861</v>
          </cell>
        </row>
        <row r="753">
          <cell r="A753">
            <v>3755</v>
          </cell>
          <cell r="B753">
            <v>41.764065657818307</v>
          </cell>
        </row>
        <row r="754">
          <cell r="A754">
            <v>3760</v>
          </cell>
          <cell r="B754">
            <v>41.765709170079433</v>
          </cell>
        </row>
        <row r="755">
          <cell r="A755">
            <v>3765</v>
          </cell>
          <cell r="B755">
            <v>41.767348317171532</v>
          </cell>
        </row>
        <row r="756">
          <cell r="A756">
            <v>3770</v>
          </cell>
          <cell r="B756">
            <v>41.768983116462273</v>
          </cell>
        </row>
        <row r="757">
          <cell r="A757">
            <v>3775</v>
          </cell>
          <cell r="B757">
            <v>41.770613585227323</v>
          </cell>
        </row>
        <row r="758">
          <cell r="A758">
            <v>3780</v>
          </cell>
          <cell r="B758">
            <v>41.772239740650967</v>
          </cell>
        </row>
        <row r="759">
          <cell r="A759">
            <v>3785</v>
          </cell>
          <cell r="B759">
            <v>41.773861599826652</v>
          </cell>
        </row>
        <row r="760">
          <cell r="A760">
            <v>3790</v>
          </cell>
          <cell r="B760">
            <v>41.775479179757639</v>
          </cell>
        </row>
        <row r="761">
          <cell r="A761">
            <v>3795</v>
          </cell>
          <cell r="B761">
            <v>41.777092497357607</v>
          </cell>
        </row>
        <row r="762">
          <cell r="A762">
            <v>3800</v>
          </cell>
          <cell r="B762">
            <v>41.778701569451179</v>
          </cell>
        </row>
        <row r="763">
          <cell r="A763">
            <v>3805</v>
          </cell>
          <cell r="B763">
            <v>41.780306412774557</v>
          </cell>
        </row>
        <row r="764">
          <cell r="A764">
            <v>3810</v>
          </cell>
          <cell r="B764">
            <v>41.781907043976119</v>
          </cell>
        </row>
        <row r="765">
          <cell r="A765">
            <v>3815</v>
          </cell>
          <cell r="B765">
            <v>41.783503479616932</v>
          </cell>
        </row>
        <row r="766">
          <cell r="A766">
            <v>3820</v>
          </cell>
          <cell r="B766">
            <v>41.785095736171378</v>
          </cell>
        </row>
        <row r="767">
          <cell r="A767">
            <v>3825</v>
          </cell>
          <cell r="B767">
            <v>41.786683830027684</v>
          </cell>
        </row>
        <row r="768">
          <cell r="A768">
            <v>3830</v>
          </cell>
          <cell r="B768">
            <v>41.788267777488528</v>
          </cell>
        </row>
        <row r="769">
          <cell r="A769">
            <v>3835</v>
          </cell>
          <cell r="B769">
            <v>41.78984759477153</v>
          </cell>
        </row>
        <row r="770">
          <cell r="A770">
            <v>3840</v>
          </cell>
          <cell r="B770">
            <v>41.791423298009896</v>
          </cell>
        </row>
        <row r="771">
          <cell r="A771">
            <v>3845</v>
          </cell>
          <cell r="B771">
            <v>41.792994903252861</v>
          </cell>
        </row>
        <row r="772">
          <cell r="A772">
            <v>3850</v>
          </cell>
          <cell r="B772">
            <v>41.794562426466342</v>
          </cell>
        </row>
        <row r="773">
          <cell r="A773">
            <v>3855</v>
          </cell>
          <cell r="B773">
            <v>41.796125883533385</v>
          </cell>
        </row>
        <row r="774">
          <cell r="A774">
            <v>3860</v>
          </cell>
          <cell r="B774">
            <v>41.797685290254762</v>
          </cell>
        </row>
        <row r="775">
          <cell r="A775">
            <v>3865</v>
          </cell>
          <cell r="B775">
            <v>41.799240662349476</v>
          </cell>
        </row>
        <row r="776">
          <cell r="A776">
            <v>3870</v>
          </cell>
          <cell r="B776">
            <v>41.800792015455308</v>
          </cell>
        </row>
        <row r="777">
          <cell r="A777">
            <v>3875</v>
          </cell>
          <cell r="B777">
            <v>41.802339365129328</v>
          </cell>
        </row>
        <row r="778">
          <cell r="A778">
            <v>3880</v>
          </cell>
          <cell r="B778">
            <v>41.803882726848386</v>
          </cell>
        </row>
        <row r="779">
          <cell r="A779">
            <v>3885</v>
          </cell>
          <cell r="B779">
            <v>41.805422116009716</v>
          </cell>
        </row>
        <row r="780">
          <cell r="A780">
            <v>3890</v>
          </cell>
          <cell r="B780">
            <v>41.806957547931347</v>
          </cell>
        </row>
        <row r="781">
          <cell r="A781">
            <v>3895</v>
          </cell>
          <cell r="B781">
            <v>41.808489037852674</v>
          </cell>
        </row>
        <row r="782">
          <cell r="A782">
            <v>3900</v>
          </cell>
          <cell r="B782">
            <v>41.810016600934922</v>
          </cell>
        </row>
        <row r="783">
          <cell r="A783">
            <v>3905</v>
          </cell>
          <cell r="B783">
            <v>41.811540252261693</v>
          </cell>
        </row>
        <row r="784">
          <cell r="A784">
            <v>3910</v>
          </cell>
          <cell r="B784">
            <v>41.813060006839422</v>
          </cell>
        </row>
        <row r="785">
          <cell r="A785">
            <v>3915</v>
          </cell>
          <cell r="B785">
            <v>41.814575879597896</v>
          </cell>
        </row>
        <row r="786">
          <cell r="A786">
            <v>3920</v>
          </cell>
          <cell r="B786">
            <v>41.816087885390722</v>
          </cell>
        </row>
        <row r="787">
          <cell r="A787">
            <v>3925</v>
          </cell>
          <cell r="B787">
            <v>41.817596038995816</v>
          </cell>
        </row>
        <row r="788">
          <cell r="A788">
            <v>3930</v>
          </cell>
          <cell r="B788">
            <v>41.819100355115921</v>
          </cell>
        </row>
        <row r="789">
          <cell r="A789">
            <v>3935</v>
          </cell>
          <cell r="B789">
            <v>41.820600848379001</v>
          </cell>
        </row>
        <row r="790">
          <cell r="A790">
            <v>3940</v>
          </cell>
          <cell r="B790">
            <v>41.82209753333882</v>
          </cell>
        </row>
        <row r="791">
          <cell r="A791">
            <v>3945</v>
          </cell>
          <cell r="B791">
            <v>41.823590424475327</v>
          </cell>
        </row>
        <row r="792">
          <cell r="A792">
            <v>3950</v>
          </cell>
          <cell r="B792">
            <v>41.825079536195176</v>
          </cell>
        </row>
        <row r="793">
          <cell r="A793">
            <v>3955</v>
          </cell>
          <cell r="B793">
            <v>41.826564882832159</v>
          </cell>
        </row>
        <row r="794">
          <cell r="A794">
            <v>3960</v>
          </cell>
          <cell r="B794">
            <v>41.828046478647686</v>
          </cell>
        </row>
        <row r="795">
          <cell r="A795">
            <v>3965</v>
          </cell>
          <cell r="B795">
            <v>41.829524337831216</v>
          </cell>
        </row>
        <row r="796">
          <cell r="A796">
            <v>3970</v>
          </cell>
          <cell r="B796">
            <v>41.830998474500745</v>
          </cell>
        </row>
        <row r="797">
          <cell r="A797">
            <v>3975</v>
          </cell>
          <cell r="B797">
            <v>41.832468902703226</v>
          </cell>
        </row>
        <row r="798">
          <cell r="A798">
            <v>3980</v>
          </cell>
          <cell r="B798">
            <v>41.833935636415028</v>
          </cell>
        </row>
        <row r="799">
          <cell r="A799">
            <v>3985</v>
          </cell>
          <cell r="B799">
            <v>41.835398689542373</v>
          </cell>
        </row>
        <row r="800">
          <cell r="A800">
            <v>3990</v>
          </cell>
          <cell r="B800">
            <v>41.836858075921789</v>
          </cell>
        </row>
        <row r="801">
          <cell r="A801">
            <v>3995</v>
          </cell>
          <cell r="B801">
            <v>41.838313809320525</v>
          </cell>
        </row>
        <row r="802">
          <cell r="A802">
            <v>4000</v>
          </cell>
          <cell r="B802">
            <v>41.839765903437019</v>
          </cell>
        </row>
        <row r="803">
          <cell r="A803">
            <v>4005</v>
          </cell>
          <cell r="B803">
            <v>41.841214371901266</v>
          </cell>
        </row>
        <row r="804">
          <cell r="A804">
            <v>4010</v>
          </cell>
          <cell r="B804">
            <v>41.842659228275302</v>
          </cell>
        </row>
        <row r="805">
          <cell r="A805">
            <v>4015</v>
          </cell>
          <cell r="B805">
            <v>41.84410048605362</v>
          </cell>
        </row>
        <row r="806">
          <cell r="A806">
            <v>4020</v>
          </cell>
          <cell r="B806">
            <v>41.845538158663572</v>
          </cell>
        </row>
        <row r="807">
          <cell r="A807">
            <v>4025</v>
          </cell>
          <cell r="B807">
            <v>41.846972259465772</v>
          </cell>
        </row>
        <row r="808">
          <cell r="A808">
            <v>4030</v>
          </cell>
          <cell r="B808">
            <v>41.848402801754538</v>
          </cell>
        </row>
        <row r="809">
          <cell r="A809">
            <v>4035</v>
          </cell>
          <cell r="B809">
            <v>41.849829798758321</v>
          </cell>
        </row>
        <row r="810">
          <cell r="A810">
            <v>4040</v>
          </cell>
          <cell r="B810">
            <v>41.851253263640054</v>
          </cell>
        </row>
        <row r="811">
          <cell r="A811">
            <v>4045</v>
          </cell>
          <cell r="B811">
            <v>41.852673209497596</v>
          </cell>
        </row>
        <row r="812">
          <cell r="A812">
            <v>4050</v>
          </cell>
          <cell r="B812">
            <v>41.854089649364134</v>
          </cell>
        </row>
        <row r="813">
          <cell r="A813">
            <v>4055</v>
          </cell>
          <cell r="B813">
            <v>41.855502596208581</v>
          </cell>
        </row>
        <row r="814">
          <cell r="A814">
            <v>4060</v>
          </cell>
          <cell r="B814">
            <v>41.856912062935947</v>
          </cell>
        </row>
        <row r="815">
          <cell r="A815">
            <v>4065</v>
          </cell>
          <cell r="B815">
            <v>41.85831806238776</v>
          </cell>
        </row>
        <row r="816">
          <cell r="A816">
            <v>4070</v>
          </cell>
          <cell r="B816">
            <v>41.859720607342439</v>
          </cell>
        </row>
        <row r="817">
          <cell r="A817">
            <v>4075</v>
          </cell>
          <cell r="B817">
            <v>41.861119710515716</v>
          </cell>
        </row>
        <row r="818">
          <cell r="A818">
            <v>4080</v>
          </cell>
          <cell r="B818">
            <v>41.862515384560936</v>
          </cell>
        </row>
        <row r="819">
          <cell r="A819">
            <v>4085</v>
          </cell>
          <cell r="B819">
            <v>41.863907642069563</v>
          </cell>
        </row>
        <row r="820">
          <cell r="A820">
            <v>4090</v>
          </cell>
          <cell r="B820">
            <v>41.865296495571435</v>
          </cell>
        </row>
        <row r="821">
          <cell r="A821">
            <v>4095</v>
          </cell>
          <cell r="B821">
            <v>41.866681957535235</v>
          </cell>
        </row>
        <row r="822">
          <cell r="A822">
            <v>4100</v>
          </cell>
          <cell r="B822">
            <v>41.868064040368793</v>
          </cell>
        </row>
        <row r="823">
          <cell r="A823">
            <v>4105</v>
          </cell>
          <cell r="B823">
            <v>41.869442756419502</v>
          </cell>
        </row>
        <row r="824">
          <cell r="A824">
            <v>4110</v>
          </cell>
          <cell r="B824">
            <v>41.870818117974679</v>
          </cell>
        </row>
        <row r="825">
          <cell r="A825">
            <v>4115</v>
          </cell>
          <cell r="B825">
            <v>41.872190137261917</v>
          </cell>
        </row>
        <row r="826">
          <cell r="A826">
            <v>4120</v>
          </cell>
          <cell r="B826">
            <v>41.873558826449447</v>
          </cell>
        </row>
        <row r="827">
          <cell r="A827">
            <v>4125</v>
          </cell>
          <cell r="B827">
            <v>41.874924197646521</v>
          </cell>
        </row>
        <row r="828">
          <cell r="A828">
            <v>4130</v>
          </cell>
          <cell r="B828">
            <v>41.876286262903719</v>
          </cell>
        </row>
        <row r="829">
          <cell r="A829">
            <v>4135</v>
          </cell>
          <cell r="B829">
            <v>41.877645034213366</v>
          </cell>
        </row>
        <row r="830">
          <cell r="A830">
            <v>4140</v>
          </cell>
          <cell r="B830">
            <v>41.879000523509852</v>
          </cell>
        </row>
        <row r="831">
          <cell r="A831">
            <v>4145</v>
          </cell>
          <cell r="B831">
            <v>41.880352742669963</v>
          </cell>
        </row>
        <row r="832">
          <cell r="A832">
            <v>4150</v>
          </cell>
          <cell r="B832">
            <v>41.881701703513272</v>
          </cell>
        </row>
        <row r="833">
          <cell r="A833">
            <v>4155</v>
          </cell>
          <cell r="B833">
            <v>41.883047417802459</v>
          </cell>
        </row>
        <row r="834">
          <cell r="A834">
            <v>4160</v>
          </cell>
          <cell r="B834">
            <v>41.884389897243636</v>
          </cell>
        </row>
        <row r="835">
          <cell r="A835">
            <v>4165</v>
          </cell>
          <cell r="B835">
            <v>41.885729153486707</v>
          </cell>
        </row>
        <row r="836">
          <cell r="A836">
            <v>4170</v>
          </cell>
          <cell r="B836">
            <v>41.887065198125718</v>
          </cell>
        </row>
        <row r="837">
          <cell r="A837">
            <v>4175</v>
          </cell>
          <cell r="B837">
            <v>41.888398042699166</v>
          </cell>
        </row>
        <row r="838">
          <cell r="A838">
            <v>4180</v>
          </cell>
          <cell r="B838">
            <v>41.889727698690344</v>
          </cell>
        </row>
        <row r="839">
          <cell r="A839">
            <v>4185</v>
          </cell>
          <cell r="B839">
            <v>41.891054177527671</v>
          </cell>
        </row>
        <row r="840">
          <cell r="A840">
            <v>4190</v>
          </cell>
          <cell r="B840">
            <v>41.892377490584998</v>
          </cell>
        </row>
        <row r="841">
          <cell r="A841">
            <v>4195</v>
          </cell>
          <cell r="B841">
            <v>41.893697649181973</v>
          </cell>
        </row>
        <row r="842">
          <cell r="A842">
            <v>4200</v>
          </cell>
          <cell r="B842">
            <v>41.895014664584338</v>
          </cell>
        </row>
        <row r="843">
          <cell r="A843">
            <v>4205</v>
          </cell>
          <cell r="B843">
            <v>41.896328548004242</v>
          </cell>
        </row>
        <row r="844">
          <cell r="A844">
            <v>4210</v>
          </cell>
          <cell r="B844">
            <v>41.897639310600574</v>
          </cell>
        </row>
        <row r="845">
          <cell r="A845">
            <v>4215</v>
          </cell>
          <cell r="B845">
            <v>41.89894696347929</v>
          </cell>
        </row>
        <row r="846">
          <cell r="A846">
            <v>4220</v>
          </cell>
          <cell r="B846">
            <v>41.900251517693704</v>
          </cell>
        </row>
        <row r="847">
          <cell r="A847">
            <v>4225</v>
          </cell>
          <cell r="B847">
            <v>41.901552984244795</v>
          </cell>
        </row>
        <row r="848">
          <cell r="A848">
            <v>4230</v>
          </cell>
          <cell r="B848">
            <v>41.902851374081536</v>
          </cell>
        </row>
        <row r="849">
          <cell r="A849">
            <v>4235</v>
          </cell>
          <cell r="B849">
            <v>41.904146698101229</v>
          </cell>
        </row>
        <row r="850">
          <cell r="A850">
            <v>4240</v>
          </cell>
          <cell r="B850">
            <v>41.905438967149706</v>
          </cell>
        </row>
        <row r="851">
          <cell r="A851">
            <v>4245</v>
          </cell>
          <cell r="B851">
            <v>41.906728192021752</v>
          </cell>
        </row>
        <row r="852">
          <cell r="A852">
            <v>4250</v>
          </cell>
          <cell r="B852">
            <v>41.908014383461342</v>
          </cell>
        </row>
        <row r="853">
          <cell r="A853">
            <v>4255</v>
          </cell>
          <cell r="B853">
            <v>41.909297552161959</v>
          </cell>
        </row>
        <row r="854">
          <cell r="A854">
            <v>4260</v>
          </cell>
          <cell r="B854">
            <v>41.910577708766866</v>
          </cell>
        </row>
        <row r="855">
          <cell r="A855">
            <v>4265</v>
          </cell>
          <cell r="B855">
            <v>41.911854863869415</v>
          </cell>
        </row>
        <row r="856">
          <cell r="A856">
            <v>4270</v>
          </cell>
          <cell r="B856">
            <v>41.913129028013365</v>
          </cell>
        </row>
        <row r="857">
          <cell r="A857">
            <v>4275</v>
          </cell>
          <cell r="B857">
            <v>41.91440021169312</v>
          </cell>
        </row>
        <row r="858">
          <cell r="A858">
            <v>4280</v>
          </cell>
          <cell r="B858">
            <v>41.915668425354092</v>
          </cell>
        </row>
        <row r="859">
          <cell r="A859">
            <v>4285</v>
          </cell>
          <cell r="B859">
            <v>41.916933679392876</v>
          </cell>
        </row>
        <row r="860">
          <cell r="A860">
            <v>4290</v>
          </cell>
          <cell r="B860">
            <v>41.918195984157649</v>
          </cell>
        </row>
        <row r="861">
          <cell r="A861">
            <v>4295</v>
          </cell>
          <cell r="B861">
            <v>41.919455349948372</v>
          </cell>
        </row>
        <row r="862">
          <cell r="A862">
            <v>4300</v>
          </cell>
          <cell r="B862">
            <v>41.920711787017133</v>
          </cell>
        </row>
        <row r="863">
          <cell r="A863">
            <v>4305</v>
          </cell>
          <cell r="B863">
            <v>41.921965305568357</v>
          </cell>
        </row>
        <row r="864">
          <cell r="A864">
            <v>4310</v>
          </cell>
          <cell r="B864">
            <v>41.92321591575913</v>
          </cell>
        </row>
        <row r="865">
          <cell r="A865">
            <v>4315</v>
          </cell>
          <cell r="B865">
            <v>41.924463627699488</v>
          </cell>
        </row>
        <row r="866">
          <cell r="A866">
            <v>4320</v>
          </cell>
          <cell r="B866">
            <v>41.925708451452621</v>
          </cell>
        </row>
        <row r="867">
          <cell r="A867">
            <v>4325</v>
          </cell>
          <cell r="B867">
            <v>41.926950397035199</v>
          </cell>
        </row>
        <row r="868">
          <cell r="A868">
            <v>4330</v>
          </cell>
          <cell r="B868">
            <v>41.928189474417636</v>
          </cell>
        </row>
        <row r="869">
          <cell r="A869">
            <v>4335</v>
          </cell>
          <cell r="B869">
            <v>41.929425693524337</v>
          </cell>
        </row>
        <row r="870">
          <cell r="A870">
            <v>4340</v>
          </cell>
          <cell r="B870">
            <v>41.930659064233993</v>
          </cell>
        </row>
        <row r="871">
          <cell r="A871">
            <v>4345</v>
          </cell>
          <cell r="B871">
            <v>41.93188959637979</v>
          </cell>
        </row>
        <row r="872">
          <cell r="A872">
            <v>4350</v>
          </cell>
          <cell r="B872">
            <v>41.933117299749732</v>
          </cell>
        </row>
        <row r="873">
          <cell r="A873">
            <v>4355</v>
          </cell>
          <cell r="B873">
            <v>41.934342184086859</v>
          </cell>
        </row>
        <row r="874">
          <cell r="A874">
            <v>4360</v>
          </cell>
          <cell r="B874">
            <v>41.935564259089539</v>
          </cell>
        </row>
        <row r="875">
          <cell r="A875">
            <v>4365</v>
          </cell>
          <cell r="B875">
            <v>41.936783534411674</v>
          </cell>
        </row>
        <row r="876">
          <cell r="A876">
            <v>4370</v>
          </cell>
          <cell r="B876">
            <v>41.938000019663008</v>
          </cell>
        </row>
        <row r="877">
          <cell r="A877">
            <v>4375</v>
          </cell>
          <cell r="B877">
            <v>41.939213724409349</v>
          </cell>
        </row>
        <row r="878">
          <cell r="A878">
            <v>4380</v>
          </cell>
          <cell r="B878">
            <v>41.94042465817283</v>
          </cell>
        </row>
        <row r="879">
          <cell r="A879">
            <v>4385</v>
          </cell>
          <cell r="B879">
            <v>41.941632830432127</v>
          </cell>
        </row>
        <row r="880">
          <cell r="A880">
            <v>4390</v>
          </cell>
          <cell r="B880">
            <v>41.942838250622785</v>
          </cell>
        </row>
        <row r="881">
          <cell r="A881">
            <v>4395</v>
          </cell>
          <cell r="B881">
            <v>41.944040928137369</v>
          </cell>
        </row>
        <row r="882">
          <cell r="A882">
            <v>4400</v>
          </cell>
          <cell r="B882">
            <v>41.945240872325769</v>
          </cell>
        </row>
        <row r="883">
          <cell r="A883">
            <v>4405</v>
          </cell>
          <cell r="B883">
            <v>41.946438092495413</v>
          </cell>
        </row>
        <row r="884">
          <cell r="A884">
            <v>4410</v>
          </cell>
          <cell r="B884">
            <v>41.947632597911543</v>
          </cell>
        </row>
        <row r="885">
          <cell r="A885">
            <v>4415</v>
          </cell>
          <cell r="B885">
            <v>41.948824397797402</v>
          </cell>
        </row>
        <row r="886">
          <cell r="A886">
            <v>4420</v>
          </cell>
          <cell r="B886">
            <v>41.950013501334524</v>
          </cell>
        </row>
        <row r="887">
          <cell r="A887">
            <v>4425</v>
          </cell>
          <cell r="B887">
            <v>41.951199917662919</v>
          </cell>
        </row>
        <row r="888">
          <cell r="A888">
            <v>4430</v>
          </cell>
          <cell r="B888">
            <v>41.95238365588137</v>
          </cell>
        </row>
        <row r="889">
          <cell r="A889">
            <v>4435</v>
          </cell>
          <cell r="B889">
            <v>41.953564725047585</v>
          </cell>
        </row>
        <row r="890">
          <cell r="A890">
            <v>4440</v>
          </cell>
          <cell r="B890">
            <v>41.954743134178507</v>
          </cell>
        </row>
        <row r="891">
          <cell r="A891">
            <v>4445</v>
          </cell>
          <cell r="B891">
            <v>41.955918892250494</v>
          </cell>
        </row>
        <row r="892">
          <cell r="A892">
            <v>4450</v>
          </cell>
          <cell r="B892">
            <v>41.95709200819956</v>
          </cell>
        </row>
        <row r="893">
          <cell r="A893">
            <v>4455</v>
          </cell>
          <cell r="B893">
            <v>41.958262490921619</v>
          </cell>
        </row>
        <row r="894">
          <cell r="A894">
            <v>4460</v>
          </cell>
          <cell r="B894">
            <v>41.959430349272672</v>
          </cell>
        </row>
        <row r="895">
          <cell r="A895">
            <v>4465</v>
          </cell>
          <cell r="B895">
            <v>41.960595592069069</v>
          </cell>
        </row>
        <row r="896">
          <cell r="A896">
            <v>4470</v>
          </cell>
          <cell r="B896">
            <v>41.961758228087689</v>
          </cell>
        </row>
        <row r="897">
          <cell r="A897">
            <v>4475</v>
          </cell>
          <cell r="B897">
            <v>41.962918266066225</v>
          </cell>
        </row>
        <row r="898">
          <cell r="A898">
            <v>4480</v>
          </cell>
          <cell r="B898">
            <v>41.964075714703334</v>
          </cell>
        </row>
        <row r="899">
          <cell r="A899">
            <v>4485</v>
          </cell>
          <cell r="B899">
            <v>41.96523058265889</v>
          </cell>
        </row>
        <row r="900">
          <cell r="A900">
            <v>4490</v>
          </cell>
          <cell r="B900">
            <v>41.966382878554199</v>
          </cell>
        </row>
        <row r="901">
          <cell r="A901">
            <v>4495</v>
          </cell>
          <cell r="B901">
            <v>41.967532610972199</v>
          </cell>
        </row>
        <row r="902">
          <cell r="A902">
            <v>4500</v>
          </cell>
          <cell r="B902">
            <v>41.968679788457685</v>
          </cell>
        </row>
        <row r="903">
          <cell r="A903">
            <v>4505</v>
          </cell>
          <cell r="B903">
            <v>41.969824419517529</v>
          </cell>
        </row>
        <row r="904">
          <cell r="A904">
            <v>4510</v>
          </cell>
          <cell r="B904">
            <v>41.970966512620869</v>
          </cell>
        </row>
        <row r="905">
          <cell r="A905">
            <v>4515</v>
          </cell>
          <cell r="B905">
            <v>41.972106076199324</v>
          </cell>
        </row>
        <row r="906">
          <cell r="A906">
            <v>4520</v>
          </cell>
          <cell r="B906">
            <v>41.973243118647225</v>
          </cell>
        </row>
        <row r="907">
          <cell r="A907">
            <v>4525</v>
          </cell>
          <cell r="B907">
            <v>41.97437764832177</v>
          </cell>
        </row>
        <row r="908">
          <cell r="A908">
            <v>4530</v>
          </cell>
          <cell r="B908">
            <v>41.975509673543286</v>
          </cell>
        </row>
        <row r="909">
          <cell r="A909">
            <v>4535</v>
          </cell>
          <cell r="B909">
            <v>41.976639202595408</v>
          </cell>
        </row>
        <row r="910">
          <cell r="A910">
            <v>4540</v>
          </cell>
          <cell r="B910">
            <v>41.97776624372527</v>
          </cell>
        </row>
        <row r="911">
          <cell r="A911">
            <v>4545</v>
          </cell>
          <cell r="B911">
            <v>41.978890805143699</v>
          </cell>
        </row>
        <row r="912">
          <cell r="A912">
            <v>4550</v>
          </cell>
          <cell r="B912">
            <v>41.980012895025467</v>
          </cell>
        </row>
        <row r="913">
          <cell r="A913">
            <v>4555</v>
          </cell>
          <cell r="B913">
            <v>41.98113252150943</v>
          </cell>
        </row>
        <row r="914">
          <cell r="A914">
            <v>4560</v>
          </cell>
          <cell r="B914">
            <v>41.982249692698744</v>
          </cell>
        </row>
        <row r="915">
          <cell r="A915">
            <v>4565</v>
          </cell>
          <cell r="B915">
            <v>41.983364416661104</v>
          </cell>
        </row>
        <row r="916">
          <cell r="A916">
            <v>4570</v>
          </cell>
          <cell r="B916">
            <v>41.984476701428825</v>
          </cell>
        </row>
        <row r="917">
          <cell r="A917">
            <v>4575</v>
          </cell>
          <cell r="B917">
            <v>41.985586554999188</v>
          </cell>
        </row>
        <row r="918">
          <cell r="A918">
            <v>4580</v>
          </cell>
          <cell r="B918">
            <v>41.98669398533449</v>
          </cell>
        </row>
        <row r="919">
          <cell r="A919">
            <v>4585</v>
          </cell>
          <cell r="B919">
            <v>41.987799000362344</v>
          </cell>
        </row>
        <row r="920">
          <cell r="A920">
            <v>4590</v>
          </cell>
          <cell r="B920">
            <v>41.988901607975777</v>
          </cell>
        </row>
        <row r="921">
          <cell r="A921">
            <v>4595</v>
          </cell>
          <cell r="B921">
            <v>41.990001816033505</v>
          </cell>
        </row>
        <row r="922">
          <cell r="A922">
            <v>4600</v>
          </cell>
          <cell r="B922">
            <v>41.991099632360047</v>
          </cell>
        </row>
        <row r="923">
          <cell r="A923">
            <v>4605</v>
          </cell>
          <cell r="B923">
            <v>41.992195064745943</v>
          </cell>
        </row>
        <row r="924">
          <cell r="A924">
            <v>4610</v>
          </cell>
          <cell r="B924">
            <v>41.993288120947938</v>
          </cell>
        </row>
        <row r="925">
          <cell r="A925">
            <v>4615</v>
          </cell>
          <cell r="B925">
            <v>41.994378808689177</v>
          </cell>
        </row>
        <row r="926">
          <cell r="A926">
            <v>4620</v>
          </cell>
          <cell r="B926">
            <v>41.995467135659347</v>
          </cell>
        </row>
        <row r="927">
          <cell r="A927">
            <v>4625</v>
          </cell>
          <cell r="B927">
            <v>41.996553109514899</v>
          </cell>
        </row>
        <row r="928">
          <cell r="A928">
            <v>4630</v>
          </cell>
          <cell r="B928">
            <v>41.997636737879212</v>
          </cell>
        </row>
        <row r="929">
          <cell r="A929">
            <v>4635</v>
          </cell>
          <cell r="B929">
            <v>41.998718028342765</v>
          </cell>
        </row>
        <row r="930">
          <cell r="A930">
            <v>4640</v>
          </cell>
          <cell r="B930">
            <v>41.999796988463324</v>
          </cell>
        </row>
        <row r="931">
          <cell r="A931">
            <v>4645</v>
          </cell>
          <cell r="B931">
            <v>42.000873625766097</v>
          </cell>
        </row>
        <row r="932">
          <cell r="A932">
            <v>4650</v>
          </cell>
          <cell r="B932">
            <v>42.001947947743957</v>
          </cell>
        </row>
        <row r="933">
          <cell r="A933">
            <v>4655</v>
          </cell>
          <cell r="B933">
            <v>42.003019961857561</v>
          </cell>
        </row>
        <row r="934">
          <cell r="A934">
            <v>4660</v>
          </cell>
          <cell r="B934">
            <v>42.004089675535553</v>
          </cell>
        </row>
        <row r="935">
          <cell r="A935">
            <v>4665</v>
          </cell>
          <cell r="B935">
            <v>42.005157096174742</v>
          </cell>
        </row>
        <row r="936">
          <cell r="A936">
            <v>4670</v>
          </cell>
          <cell r="B936">
            <v>42.006222231140221</v>
          </cell>
        </row>
        <row r="937">
          <cell r="A937">
            <v>4675</v>
          </cell>
          <cell r="B937">
            <v>42.007285087765624</v>
          </cell>
        </row>
        <row r="938">
          <cell r="A938">
            <v>4680</v>
          </cell>
          <cell r="B938">
            <v>42.008345673353219</v>
          </cell>
        </row>
        <row r="939">
          <cell r="A939">
            <v>4685</v>
          </cell>
          <cell r="B939">
            <v>42.009403995174097</v>
          </cell>
        </row>
        <row r="940">
          <cell r="A940">
            <v>4690</v>
          </cell>
          <cell r="B940">
            <v>42.010460060468361</v>
          </cell>
        </row>
        <row r="941">
          <cell r="A941">
            <v>4695</v>
          </cell>
          <cell r="B941">
            <v>42.011513876445264</v>
          </cell>
        </row>
        <row r="942">
          <cell r="A942">
            <v>4700</v>
          </cell>
          <cell r="B942">
            <v>42.012565450283368</v>
          </cell>
        </row>
        <row r="943">
          <cell r="A943">
            <v>4705</v>
          </cell>
          <cell r="B943">
            <v>42.013614789130749</v>
          </cell>
        </row>
        <row r="944">
          <cell r="A944">
            <v>4710</v>
          </cell>
          <cell r="B944">
            <v>42.014661900105104</v>
          </cell>
        </row>
        <row r="945">
          <cell r="A945">
            <v>4715</v>
          </cell>
          <cell r="B945">
            <v>42.015706790293947</v>
          </cell>
        </row>
        <row r="946">
          <cell r="A946">
            <v>4720</v>
          </cell>
          <cell r="B946">
            <v>42.016749466754781</v>
          </cell>
        </row>
        <row r="947">
          <cell r="A947">
            <v>4725</v>
          </cell>
          <cell r="B947">
            <v>42.017789936515214</v>
          </cell>
        </row>
        <row r="948">
          <cell r="A948">
            <v>4730</v>
          </cell>
          <cell r="B948">
            <v>42.018828206573126</v>
          </cell>
        </row>
        <row r="949">
          <cell r="A949">
            <v>4735</v>
          </cell>
          <cell r="B949">
            <v>42.019864283896879</v>
          </cell>
        </row>
        <row r="950">
          <cell r="A950">
            <v>4740</v>
          </cell>
          <cell r="B950">
            <v>42.020898175425408</v>
          </cell>
        </row>
        <row r="951">
          <cell r="A951">
            <v>4745</v>
          </cell>
          <cell r="B951">
            <v>42.021929888068406</v>
          </cell>
        </row>
        <row r="952">
          <cell r="A952">
            <v>4750</v>
          </cell>
          <cell r="B952">
            <v>42.022959428706464</v>
          </cell>
        </row>
        <row r="953">
          <cell r="A953">
            <v>4755</v>
          </cell>
          <cell r="B953">
            <v>42.023986804191246</v>
          </cell>
        </row>
        <row r="954">
          <cell r="A954">
            <v>4760</v>
          </cell>
          <cell r="B954">
            <v>42.025012021345631</v>
          </cell>
        </row>
        <row r="955">
          <cell r="A955">
            <v>4765</v>
          </cell>
          <cell r="B955">
            <v>42.026035086963837</v>
          </cell>
        </row>
        <row r="956">
          <cell r="A956">
            <v>4770</v>
          </cell>
          <cell r="B956">
            <v>42.02705600781163</v>
          </cell>
        </row>
        <row r="957">
          <cell r="A957">
            <v>4775</v>
          </cell>
          <cell r="B957">
            <v>42.02807479062642</v>
          </cell>
        </row>
        <row r="958">
          <cell r="A958">
            <v>4780</v>
          </cell>
          <cell r="B958">
            <v>42.029091442117412</v>
          </cell>
        </row>
        <row r="959">
          <cell r="A959">
            <v>4785</v>
          </cell>
          <cell r="B959">
            <v>42.030105968965792</v>
          </cell>
        </row>
        <row r="960">
          <cell r="A960">
            <v>4790</v>
          </cell>
          <cell r="B960">
            <v>42.031118377824839</v>
          </cell>
        </row>
        <row r="961">
          <cell r="A961">
            <v>4795</v>
          </cell>
          <cell r="B961">
            <v>42.032128675320088</v>
          </cell>
        </row>
        <row r="962">
          <cell r="A962">
            <v>4800</v>
          </cell>
          <cell r="B962">
            <v>42.033136868049468</v>
          </cell>
        </row>
        <row r="963">
          <cell r="A963">
            <v>4805</v>
          </cell>
          <cell r="B963">
            <v>42.034142962583431</v>
          </cell>
        </row>
        <row r="964">
          <cell r="A964">
            <v>4810</v>
          </cell>
          <cell r="B964">
            <v>42.035146965465138</v>
          </cell>
        </row>
        <row r="965">
          <cell r="A965">
            <v>4815</v>
          </cell>
          <cell r="B965">
            <v>42.036148883210544</v>
          </cell>
        </row>
        <row r="966">
          <cell r="A966">
            <v>4820</v>
          </cell>
          <cell r="B966">
            <v>42.037148722308572</v>
          </cell>
        </row>
        <row r="967">
          <cell r="A967">
            <v>4825</v>
          </cell>
          <cell r="B967">
            <v>42.038146489221276</v>
          </cell>
        </row>
        <row r="968">
          <cell r="A968">
            <v>4830</v>
          </cell>
          <cell r="B968">
            <v>42.039142190383913</v>
          </cell>
        </row>
        <row r="969">
          <cell r="A969">
            <v>4835</v>
          </cell>
          <cell r="B969">
            <v>42.040135832205138</v>
          </cell>
        </row>
        <row r="970">
          <cell r="A970">
            <v>4840</v>
          </cell>
          <cell r="B970">
            <v>42.041127421067145</v>
          </cell>
        </row>
        <row r="971">
          <cell r="A971">
            <v>4845</v>
          </cell>
          <cell r="B971">
            <v>42.042116963325739</v>
          </cell>
        </row>
        <row r="972">
          <cell r="A972">
            <v>4850</v>
          </cell>
          <cell r="B972">
            <v>42.043104465310556</v>
          </cell>
        </row>
        <row r="973">
          <cell r="A973">
            <v>4855</v>
          </cell>
          <cell r="B973">
            <v>42.044089933325139</v>
          </cell>
        </row>
        <row r="974">
          <cell r="A974">
            <v>4860</v>
          </cell>
          <cell r="B974">
            <v>42.045073373647099</v>
          </cell>
        </row>
        <row r="975">
          <cell r="A975">
            <v>4865</v>
          </cell>
          <cell r="B975">
            <v>42.046054792528231</v>
          </cell>
        </row>
        <row r="976">
          <cell r="A976">
            <v>4870</v>
          </cell>
          <cell r="B976">
            <v>42.047034196194645</v>
          </cell>
        </row>
        <row r="977">
          <cell r="A977">
            <v>4875</v>
          </cell>
          <cell r="B977">
            <v>42.048011590846947</v>
          </cell>
        </row>
        <row r="978">
          <cell r="A978">
            <v>4880</v>
          </cell>
          <cell r="B978">
            <v>42.048986982660303</v>
          </cell>
        </row>
        <row r="979">
          <cell r="A979">
            <v>4885</v>
          </cell>
          <cell r="B979">
            <v>42.049960377784579</v>
          </cell>
        </row>
        <row r="980">
          <cell r="A980">
            <v>4890</v>
          </cell>
          <cell r="B980">
            <v>42.050931782344541</v>
          </cell>
        </row>
        <row r="981">
          <cell r="A981">
            <v>4895</v>
          </cell>
          <cell r="B981">
            <v>42.051901202439886</v>
          </cell>
        </row>
        <row r="982">
          <cell r="A982">
            <v>4900</v>
          </cell>
          <cell r="B982">
            <v>42.052868644145427</v>
          </cell>
        </row>
        <row r="983">
          <cell r="A983">
            <v>4905</v>
          </cell>
          <cell r="B983">
            <v>42.053834113511222</v>
          </cell>
        </row>
        <row r="984">
          <cell r="A984">
            <v>4910</v>
          </cell>
          <cell r="B984">
            <v>42.054797616562666</v>
          </cell>
        </row>
        <row r="985">
          <cell r="A985">
            <v>4915</v>
          </cell>
          <cell r="B985">
            <v>42.055759159300642</v>
          </cell>
        </row>
        <row r="986">
          <cell r="A986">
            <v>4920</v>
          </cell>
          <cell r="B986">
            <v>42.056718747701638</v>
          </cell>
        </row>
        <row r="987">
          <cell r="A987">
            <v>4925</v>
          </cell>
          <cell r="B987">
            <v>42.057676387717891</v>
          </cell>
        </row>
        <row r="988">
          <cell r="A988">
            <v>4930</v>
          </cell>
          <cell r="B988">
            <v>42.058632085277466</v>
          </cell>
        </row>
        <row r="989">
          <cell r="A989">
            <v>4935</v>
          </cell>
          <cell r="B989">
            <v>42.059585846284399</v>
          </cell>
        </row>
        <row r="990">
          <cell r="A990">
            <v>4940</v>
          </cell>
          <cell r="B990">
            <v>42.060537676618871</v>
          </cell>
        </row>
        <row r="991">
          <cell r="A991">
            <v>4945</v>
          </cell>
          <cell r="B991">
            <v>42.061487582137218</v>
          </cell>
        </row>
        <row r="992">
          <cell r="A992">
            <v>4950</v>
          </cell>
          <cell r="B992">
            <v>42.062435568672164</v>
          </cell>
        </row>
        <row r="993">
          <cell r="A993">
            <v>4955</v>
          </cell>
          <cell r="B993">
            <v>42.063381642032866</v>
          </cell>
        </row>
        <row r="994">
          <cell r="A994">
            <v>4960</v>
          </cell>
          <cell r="B994">
            <v>42.064325808005066</v>
          </cell>
        </row>
        <row r="995">
          <cell r="A995">
            <v>4965</v>
          </cell>
          <cell r="B995">
            <v>42.065268072351181</v>
          </cell>
        </row>
        <row r="996">
          <cell r="A996">
            <v>4970</v>
          </cell>
          <cell r="B996">
            <v>42.06620844081047</v>
          </cell>
        </row>
        <row r="997">
          <cell r="A997">
            <v>4975</v>
          </cell>
          <cell r="B997">
            <v>42.067146919099095</v>
          </cell>
        </row>
        <row r="998">
          <cell r="A998">
            <v>4980</v>
          </cell>
          <cell r="B998">
            <v>42.068083512910292</v>
          </cell>
        </row>
        <row r="999">
          <cell r="A999">
            <v>4985</v>
          </cell>
          <cell r="B999">
            <v>42.069018227914412</v>
          </cell>
        </row>
        <row r="1000">
          <cell r="A1000">
            <v>4990</v>
          </cell>
          <cell r="B1000">
            <v>42.069951069759114</v>
          </cell>
        </row>
        <row r="1001">
          <cell r="A1001">
            <v>4995</v>
          </cell>
          <cell r="B1001">
            <v>42.070882044069435</v>
          </cell>
        </row>
        <row r="1002">
          <cell r="A1002">
            <v>5000</v>
          </cell>
          <cell r="B1002">
            <v>42.071811156447914</v>
          </cell>
        </row>
        <row r="1003">
          <cell r="A1003">
            <v>5005</v>
          </cell>
          <cell r="B1003">
            <v>42.072738412474692</v>
          </cell>
        </row>
        <row r="1004">
          <cell r="A1004">
            <v>5010</v>
          </cell>
          <cell r="B1004">
            <v>42.073663817707647</v>
          </cell>
        </row>
        <row r="1005">
          <cell r="A1005">
            <v>5015</v>
          </cell>
          <cell r="B1005">
            <v>42.074587377682477</v>
          </cell>
        </row>
        <row r="1006">
          <cell r="A1006">
            <v>5020</v>
          </cell>
          <cell r="B1006">
            <v>42.075509097912857</v>
          </cell>
        </row>
        <row r="1007">
          <cell r="A1007">
            <v>5025</v>
          </cell>
          <cell r="B1007">
            <v>42.076428983890466</v>
          </cell>
        </row>
        <row r="1008">
          <cell r="A1008">
            <v>5030</v>
          </cell>
          <cell r="B1008">
            <v>42.077347041085204</v>
          </cell>
        </row>
        <row r="1009">
          <cell r="A1009">
            <v>5035</v>
          </cell>
          <cell r="B1009">
            <v>42.078263274945215</v>
          </cell>
        </row>
        <row r="1010">
          <cell r="A1010">
            <v>5040</v>
          </cell>
          <cell r="B1010">
            <v>42.079177690897005</v>
          </cell>
        </row>
        <row r="1011">
          <cell r="A1011">
            <v>5045</v>
          </cell>
          <cell r="B1011">
            <v>42.080090294345609</v>
          </cell>
        </row>
        <row r="1012">
          <cell r="A1012">
            <v>5050</v>
          </cell>
          <cell r="B1012">
            <v>42.081001090674626</v>
          </cell>
        </row>
        <row r="1013">
          <cell r="A1013">
            <v>5055</v>
          </cell>
          <cell r="B1013">
            <v>42.081910085246378</v>
          </cell>
        </row>
        <row r="1014">
          <cell r="A1014">
            <v>5060</v>
          </cell>
          <cell r="B1014">
            <v>42.082817283401965</v>
          </cell>
        </row>
        <row r="1015">
          <cell r="A1015">
            <v>5065</v>
          </cell>
          <cell r="B1015">
            <v>42.083722690461428</v>
          </cell>
        </row>
        <row r="1016">
          <cell r="A1016">
            <v>5070</v>
          </cell>
          <cell r="B1016">
            <v>42.084626311723788</v>
          </cell>
        </row>
        <row r="1017">
          <cell r="A1017">
            <v>5075</v>
          </cell>
          <cell r="B1017">
            <v>42.085528152467219</v>
          </cell>
        </row>
        <row r="1018">
          <cell r="A1018">
            <v>5080</v>
          </cell>
          <cell r="B1018">
            <v>42.086428217949084</v>
          </cell>
        </row>
        <row r="1019">
          <cell r="A1019">
            <v>5085</v>
          </cell>
          <cell r="B1019">
            <v>42.087326513406083</v>
          </cell>
        </row>
        <row r="1020">
          <cell r="A1020">
            <v>5090</v>
          </cell>
          <cell r="B1020">
            <v>42.088223044054352</v>
          </cell>
        </row>
        <row r="1021">
          <cell r="A1021">
            <v>5095</v>
          </cell>
          <cell r="B1021">
            <v>42.08911781508953</v>
          </cell>
        </row>
        <row r="1022">
          <cell r="A1022">
            <v>5100</v>
          </cell>
          <cell r="B1022">
            <v>42.090010831686882</v>
          </cell>
        </row>
        <row r="1023">
          <cell r="A1023">
            <v>5105</v>
          </cell>
          <cell r="B1023">
            <v>42.090902099001418</v>
          </cell>
        </row>
        <row r="1024">
          <cell r="A1024">
            <v>5110</v>
          </cell>
          <cell r="B1024">
            <v>42.091791622167953</v>
          </cell>
        </row>
        <row r="1025">
          <cell r="A1025">
            <v>5115</v>
          </cell>
          <cell r="B1025">
            <v>42.092679406301244</v>
          </cell>
        </row>
        <row r="1026">
          <cell r="A1026">
            <v>5120</v>
          </cell>
          <cell r="B1026">
            <v>42.093565456496037</v>
          </cell>
        </row>
        <row r="1027">
          <cell r="A1027">
            <v>5125</v>
          </cell>
          <cell r="B1027">
            <v>42.094449777827229</v>
          </cell>
        </row>
        <row r="1028">
          <cell r="A1028">
            <v>5130</v>
          </cell>
          <cell r="B1028">
            <v>42.095332375349912</v>
          </cell>
        </row>
        <row r="1029">
          <cell r="A1029">
            <v>5135</v>
          </cell>
          <cell r="B1029">
            <v>42.096213254099503</v>
          </cell>
        </row>
        <row r="1030">
          <cell r="A1030">
            <v>5140</v>
          </cell>
          <cell r="B1030">
            <v>42.097092419091815</v>
          </cell>
        </row>
        <row r="1031">
          <cell r="A1031">
            <v>5145</v>
          </cell>
          <cell r="B1031">
            <v>42.097969875323166</v>
          </cell>
        </row>
        <row r="1032">
          <cell r="A1032">
            <v>5150</v>
          </cell>
          <cell r="B1032">
            <v>42.098845627770487</v>
          </cell>
        </row>
        <row r="1033">
          <cell r="A1033">
            <v>5155</v>
          </cell>
          <cell r="B1033">
            <v>42.09971968139137</v>
          </cell>
        </row>
        <row r="1034">
          <cell r="A1034">
            <v>5160</v>
          </cell>
          <cell r="B1034">
            <v>42.100592041124223</v>
          </cell>
        </row>
        <row r="1035">
          <cell r="A1035">
            <v>5165</v>
          </cell>
          <cell r="B1035">
            <v>42.101462711888303</v>
          </cell>
        </row>
        <row r="1036">
          <cell r="A1036">
            <v>5170</v>
          </cell>
          <cell r="B1036">
            <v>42.102331698583853</v>
          </cell>
        </row>
        <row r="1037">
          <cell r="A1037">
            <v>5175</v>
          </cell>
          <cell r="B1037">
            <v>42.10319900609219</v>
          </cell>
        </row>
        <row r="1038">
          <cell r="A1038">
            <v>5180</v>
          </cell>
          <cell r="B1038">
            <v>42.104064639275755</v>
          </cell>
        </row>
        <row r="1039">
          <cell r="A1039">
            <v>5185</v>
          </cell>
          <cell r="B1039">
            <v>42.104928602978255</v>
          </cell>
        </row>
        <row r="1040">
          <cell r="A1040">
            <v>5190</v>
          </cell>
          <cell r="B1040">
            <v>42.105790902024729</v>
          </cell>
        </row>
        <row r="1041">
          <cell r="A1041">
            <v>5195</v>
          </cell>
          <cell r="B1041">
            <v>42.10665154122163</v>
          </cell>
        </row>
        <row r="1042">
          <cell r="A1042">
            <v>5200</v>
          </cell>
          <cell r="B1042">
            <v>42.10751052535695</v>
          </cell>
        </row>
        <row r="1043">
          <cell r="A1043">
            <v>5205</v>
          </cell>
          <cell r="B1043">
            <v>42.108367859200243</v>
          </cell>
        </row>
        <row r="1044">
          <cell r="A1044">
            <v>5210</v>
          </cell>
          <cell r="B1044">
            <v>42.109223547502779</v>
          </cell>
        </row>
        <row r="1045">
          <cell r="A1045">
            <v>5215</v>
          </cell>
          <cell r="B1045">
            <v>42.110077594997634</v>
          </cell>
        </row>
        <row r="1046">
          <cell r="A1046">
            <v>5220</v>
          </cell>
          <cell r="B1046">
            <v>42.110930006399684</v>
          </cell>
        </row>
        <row r="1047">
          <cell r="A1047">
            <v>5225</v>
          </cell>
          <cell r="B1047">
            <v>42.111780786405824</v>
          </cell>
        </row>
        <row r="1048">
          <cell r="A1048">
            <v>5230</v>
          </cell>
          <cell r="B1048">
            <v>42.112629939694934</v>
          </cell>
        </row>
        <row r="1049">
          <cell r="A1049">
            <v>5235</v>
          </cell>
          <cell r="B1049">
            <v>42.113477470928061</v>
          </cell>
        </row>
        <row r="1050">
          <cell r="A1050">
            <v>5240</v>
          </cell>
          <cell r="B1050">
            <v>42.114323384748424</v>
          </cell>
        </row>
        <row r="1051">
          <cell r="A1051">
            <v>5245</v>
          </cell>
          <cell r="B1051">
            <v>42.115167685781579</v>
          </cell>
        </row>
        <row r="1052">
          <cell r="A1052">
            <v>5250</v>
          </cell>
          <cell r="B1052">
            <v>42.11601037863543</v>
          </cell>
        </row>
        <row r="1053">
          <cell r="A1053">
            <v>5255</v>
          </cell>
          <cell r="B1053">
            <v>42.116851467900354</v>
          </cell>
        </row>
        <row r="1054">
          <cell r="A1054">
            <v>5260</v>
          </cell>
          <cell r="B1054">
            <v>42.117690958149268</v>
          </cell>
        </row>
        <row r="1055">
          <cell r="A1055">
            <v>5265</v>
          </cell>
          <cell r="B1055">
            <v>42.118528853937732</v>
          </cell>
        </row>
        <row r="1056">
          <cell r="A1056">
            <v>5270</v>
          </cell>
          <cell r="B1056">
            <v>42.119365159804012</v>
          </cell>
        </row>
        <row r="1057">
          <cell r="A1057">
            <v>5275</v>
          </cell>
          <cell r="B1057">
            <v>42.120199880269162</v>
          </cell>
        </row>
        <row r="1058">
          <cell r="A1058">
            <v>5280</v>
          </cell>
          <cell r="B1058">
            <v>42.1210330198371</v>
          </cell>
        </row>
        <row r="1059">
          <cell r="A1059">
            <v>5285</v>
          </cell>
          <cell r="B1059">
            <v>42.121864582994725</v>
          </cell>
        </row>
        <row r="1060">
          <cell r="A1060">
            <v>5290</v>
          </cell>
          <cell r="B1060">
            <v>42.122694574211977</v>
          </cell>
        </row>
        <row r="1061">
          <cell r="A1061">
            <v>5295</v>
          </cell>
          <cell r="B1061">
            <v>42.123522997941862</v>
          </cell>
        </row>
        <row r="1062">
          <cell r="A1062">
            <v>5300</v>
          </cell>
          <cell r="B1062">
            <v>42.124349858620647</v>
          </cell>
        </row>
        <row r="1063">
          <cell r="A1063">
            <v>5305</v>
          </cell>
          <cell r="B1063">
            <v>42.125175160667844</v>
          </cell>
        </row>
        <row r="1064">
          <cell r="A1064">
            <v>5310</v>
          </cell>
          <cell r="B1064">
            <v>42.125998908486302</v>
          </cell>
        </row>
        <row r="1065">
          <cell r="A1065">
            <v>5315</v>
          </cell>
          <cell r="B1065">
            <v>42.12682110646233</v>
          </cell>
        </row>
        <row r="1066">
          <cell r="A1066">
            <v>5320</v>
          </cell>
          <cell r="B1066">
            <v>42.127641758965744</v>
          </cell>
        </row>
        <row r="1067">
          <cell r="A1067">
            <v>5325</v>
          </cell>
          <cell r="B1067">
            <v>42.128460870349933</v>
          </cell>
        </row>
        <row r="1068">
          <cell r="A1068">
            <v>5330</v>
          </cell>
          <cell r="B1068">
            <v>42.129278444951957</v>
          </cell>
        </row>
        <row r="1069">
          <cell r="A1069">
            <v>5335</v>
          </cell>
          <cell r="B1069">
            <v>42.130094487092634</v>
          </cell>
        </row>
        <row r="1070">
          <cell r="A1070">
            <v>5340</v>
          </cell>
          <cell r="B1070">
            <v>42.130909001076574</v>
          </cell>
        </row>
        <row r="1071">
          <cell r="A1071">
            <v>5345</v>
          </cell>
          <cell r="B1071">
            <v>42.131721991192293</v>
          </cell>
        </row>
        <row r="1072">
          <cell r="A1072">
            <v>5350</v>
          </cell>
          <cell r="B1072">
            <v>42.132533461712285</v>
          </cell>
        </row>
        <row r="1073">
          <cell r="A1073">
            <v>5355</v>
          </cell>
          <cell r="B1073">
            <v>42.133343416893055</v>
          </cell>
        </row>
        <row r="1074">
          <cell r="A1074">
            <v>5360</v>
          </cell>
          <cell r="B1074">
            <v>42.134151860975273</v>
          </cell>
        </row>
        <row r="1075">
          <cell r="A1075">
            <v>5365</v>
          </cell>
          <cell r="B1075">
            <v>42.134958798183739</v>
          </cell>
        </row>
        <row r="1076">
          <cell r="A1076">
            <v>5370</v>
          </cell>
          <cell r="B1076">
            <v>42.135764232727588</v>
          </cell>
        </row>
        <row r="1077">
          <cell r="A1077">
            <v>5375</v>
          </cell>
          <cell r="B1077">
            <v>42.136568168800245</v>
          </cell>
        </row>
        <row r="1078">
          <cell r="A1078">
            <v>5380</v>
          </cell>
          <cell r="B1078">
            <v>42.137370610579559</v>
          </cell>
        </row>
        <row r="1079">
          <cell r="A1079">
            <v>5385</v>
          </cell>
          <cell r="B1079">
            <v>42.138171562227875</v>
          </cell>
        </row>
        <row r="1080">
          <cell r="A1080">
            <v>5390</v>
          </cell>
          <cell r="B1080">
            <v>42.138971027892062</v>
          </cell>
        </row>
        <row r="1081">
          <cell r="A1081">
            <v>5395</v>
          </cell>
          <cell r="B1081">
            <v>42.139769011703649</v>
          </cell>
        </row>
        <row r="1082">
          <cell r="A1082">
            <v>5400</v>
          </cell>
          <cell r="B1082">
            <v>42.140565517778853</v>
          </cell>
        </row>
        <row r="1083">
          <cell r="A1083">
            <v>5405</v>
          </cell>
          <cell r="B1083">
            <v>42.14136055021865</v>
          </cell>
        </row>
        <row r="1084">
          <cell r="A1084">
            <v>5410</v>
          </cell>
          <cell r="B1084">
            <v>42.142154113108873</v>
          </cell>
        </row>
        <row r="1085">
          <cell r="A1085">
            <v>5415</v>
          </cell>
          <cell r="B1085">
            <v>42.14294621052025</v>
          </cell>
        </row>
        <row r="1086">
          <cell r="A1086">
            <v>5420</v>
          </cell>
          <cell r="B1086">
            <v>42.143736846508489</v>
          </cell>
        </row>
        <row r="1087">
          <cell r="A1087">
            <v>5425</v>
          </cell>
          <cell r="B1087">
            <v>42.144526025114352</v>
          </cell>
        </row>
        <row r="1088">
          <cell r="A1088">
            <v>5430</v>
          </cell>
          <cell r="B1088">
            <v>42.145313750363727</v>
          </cell>
        </row>
        <row r="1089">
          <cell r="A1089">
            <v>5435</v>
          </cell>
          <cell r="B1089">
            <v>42.146100026267654</v>
          </cell>
        </row>
        <row r="1090">
          <cell r="A1090">
            <v>5440</v>
          </cell>
          <cell r="B1090">
            <v>42.146884856822467</v>
          </cell>
        </row>
        <row r="1091">
          <cell r="A1091">
            <v>5445</v>
          </cell>
          <cell r="B1091">
            <v>42.1476682460098</v>
          </cell>
        </row>
        <row r="1092">
          <cell r="A1092">
            <v>5450</v>
          </cell>
          <cell r="B1092">
            <v>42.148450197796684</v>
          </cell>
        </row>
        <row r="1093">
          <cell r="A1093">
            <v>5455</v>
          </cell>
          <cell r="B1093">
            <v>42.149230716135591</v>
          </cell>
        </row>
        <row r="1094">
          <cell r="A1094">
            <v>5460</v>
          </cell>
          <cell r="B1094">
            <v>42.150009804964533</v>
          </cell>
        </row>
        <row r="1095">
          <cell r="A1095">
            <v>5465</v>
          </cell>
          <cell r="B1095">
            <v>42.150787468207092</v>
          </cell>
        </row>
        <row r="1096">
          <cell r="A1096">
            <v>5470</v>
          </cell>
          <cell r="B1096">
            <v>42.151563709772525</v>
          </cell>
        </row>
        <row r="1097">
          <cell r="A1097">
            <v>5475</v>
          </cell>
          <cell r="B1097">
            <v>42.152338533555799</v>
          </cell>
        </row>
        <row r="1098">
          <cell r="A1098">
            <v>5480</v>
          </cell>
          <cell r="B1098">
            <v>42.153111943437665</v>
          </cell>
        </row>
        <row r="1099">
          <cell r="A1099">
            <v>5485</v>
          </cell>
          <cell r="B1099">
            <v>42.153883943284718</v>
          </cell>
        </row>
        <row r="1100">
          <cell r="A1100">
            <v>5490</v>
          </cell>
          <cell r="B1100">
            <v>42.154654536949479</v>
          </cell>
        </row>
        <row r="1101">
          <cell r="A1101">
            <v>5495</v>
          </cell>
          <cell r="B1101">
            <v>42.155423728270442</v>
          </cell>
        </row>
        <row r="1102">
          <cell r="A1102">
            <v>5500</v>
          </cell>
          <cell r="B1102">
            <v>42.156191521072138</v>
          </cell>
        </row>
        <row r="1103">
          <cell r="A1103">
            <v>5505</v>
          </cell>
          <cell r="B1103">
            <v>42.156957919165222</v>
          </cell>
        </row>
        <row r="1104">
          <cell r="A1104">
            <v>5510</v>
          </cell>
          <cell r="B1104">
            <v>42.15772292634648</v>
          </cell>
        </row>
        <row r="1105">
          <cell r="A1105">
            <v>5515</v>
          </cell>
          <cell r="B1105">
            <v>42.158486546398976</v>
          </cell>
        </row>
        <row r="1106">
          <cell r="A1106">
            <v>5520</v>
          </cell>
          <cell r="B1106">
            <v>42.159248783092039</v>
          </cell>
        </row>
        <row r="1107">
          <cell r="A1107">
            <v>5525</v>
          </cell>
          <cell r="B1107">
            <v>42.160009640181357</v>
          </cell>
        </row>
        <row r="1108">
          <cell r="A1108">
            <v>5530</v>
          </cell>
          <cell r="B1108">
            <v>42.160769121409032</v>
          </cell>
        </row>
        <row r="1109">
          <cell r="A1109">
            <v>5535</v>
          </cell>
          <cell r="B1109">
            <v>42.161527230503651</v>
          </cell>
        </row>
        <row r="1110">
          <cell r="A1110">
            <v>5540</v>
          </cell>
          <cell r="B1110">
            <v>42.162283971180351</v>
          </cell>
        </row>
        <row r="1111">
          <cell r="A1111">
            <v>5545</v>
          </cell>
          <cell r="B1111">
            <v>42.163039347140838</v>
          </cell>
        </row>
        <row r="1112">
          <cell r="A1112">
            <v>5550</v>
          </cell>
          <cell r="B1112">
            <v>42.16379336207352</v>
          </cell>
        </row>
        <row r="1113">
          <cell r="A1113">
            <v>5555</v>
          </cell>
          <cell r="B1113">
            <v>42.164546019653478</v>
          </cell>
        </row>
        <row r="1114">
          <cell r="A1114">
            <v>5560</v>
          </cell>
          <cell r="B1114">
            <v>42.165297323542632</v>
          </cell>
        </row>
        <row r="1115">
          <cell r="A1115">
            <v>5565</v>
          </cell>
          <cell r="B1115">
            <v>42.16604727738968</v>
          </cell>
        </row>
        <row r="1116">
          <cell r="A1116">
            <v>5570</v>
          </cell>
          <cell r="B1116">
            <v>42.166795884830258</v>
          </cell>
        </row>
        <row r="1117">
          <cell r="A1117">
            <v>5575</v>
          </cell>
          <cell r="B1117">
            <v>42.16754314948696</v>
          </cell>
        </row>
        <row r="1118">
          <cell r="A1118">
            <v>5580</v>
          </cell>
          <cell r="B1118">
            <v>42.168289074969366</v>
          </cell>
        </row>
        <row r="1119">
          <cell r="A1119">
            <v>5585</v>
          </cell>
          <cell r="B1119">
            <v>42.169033664874163</v>
          </cell>
        </row>
        <row r="1120">
          <cell r="A1120">
            <v>5590</v>
          </cell>
          <cell r="B1120">
            <v>42.169776922785154</v>
          </cell>
        </row>
        <row r="1121">
          <cell r="A1121">
            <v>5595</v>
          </cell>
          <cell r="B1121">
            <v>42.170518852273332</v>
          </cell>
        </row>
        <row r="1122">
          <cell r="A1122">
            <v>5600</v>
          </cell>
          <cell r="B1122">
            <v>42.171259456896927</v>
          </cell>
        </row>
        <row r="1123">
          <cell r="A1123">
            <v>5605</v>
          </cell>
          <cell r="B1123">
            <v>42.171998740201502</v>
          </cell>
        </row>
        <row r="1124">
          <cell r="A1124">
            <v>5610</v>
          </cell>
          <cell r="B1124">
            <v>42.172736705719956</v>
          </cell>
        </row>
        <row r="1125">
          <cell r="A1125">
            <v>5615</v>
          </cell>
          <cell r="B1125">
            <v>42.173473356972607</v>
          </cell>
        </row>
        <row r="1126">
          <cell r="A1126">
            <v>5620</v>
          </cell>
          <cell r="B1126">
            <v>42.17420869746725</v>
          </cell>
        </row>
        <row r="1127">
          <cell r="A1127">
            <v>5625</v>
          </cell>
          <cell r="B1127">
            <v>42.174942730699215</v>
          </cell>
        </row>
        <row r="1128">
          <cell r="A1128">
            <v>5630</v>
          </cell>
          <cell r="B1128">
            <v>42.175675460151389</v>
          </cell>
        </row>
        <row r="1129">
          <cell r="A1129">
            <v>5635</v>
          </cell>
          <cell r="B1129">
            <v>42.176406889294327</v>
          </cell>
        </row>
        <row r="1130">
          <cell r="A1130">
            <v>5640</v>
          </cell>
          <cell r="B1130">
            <v>42.177137021586262</v>
          </cell>
        </row>
        <row r="1131">
          <cell r="A1131">
            <v>5645</v>
          </cell>
          <cell r="B1131">
            <v>42.17786586047319</v>
          </cell>
        </row>
        <row r="1132">
          <cell r="A1132">
            <v>5650</v>
          </cell>
          <cell r="B1132">
            <v>42.178593409388881</v>
          </cell>
        </row>
        <row r="1133">
          <cell r="A1133">
            <v>5655</v>
          </cell>
          <cell r="B1133">
            <v>42.179319671754975</v>
          </cell>
        </row>
        <row r="1134">
          <cell r="A1134">
            <v>5660</v>
          </cell>
          <cell r="B1134">
            <v>42.180044650981039</v>
          </cell>
        </row>
        <row r="1135">
          <cell r="A1135">
            <v>5665</v>
          </cell>
          <cell r="B1135">
            <v>42.180768350464589</v>
          </cell>
        </row>
        <row r="1136">
          <cell r="A1136">
            <v>5670</v>
          </cell>
          <cell r="B1136">
            <v>42.181490773591136</v>
          </cell>
        </row>
        <row r="1137">
          <cell r="A1137">
            <v>5675</v>
          </cell>
          <cell r="B1137">
            <v>42.182211923734293</v>
          </cell>
        </row>
        <row r="1138">
          <cell r="A1138">
            <v>5680</v>
          </cell>
          <cell r="B1138">
            <v>42.182931804255787</v>
          </cell>
        </row>
        <row r="1139">
          <cell r="A1139">
            <v>5685</v>
          </cell>
          <cell r="B1139">
            <v>42.183650418505493</v>
          </cell>
        </row>
        <row r="1140">
          <cell r="A1140">
            <v>5690</v>
          </cell>
          <cell r="B1140">
            <v>42.184367769821549</v>
          </cell>
        </row>
        <row r="1141">
          <cell r="A1141">
            <v>5695</v>
          </cell>
          <cell r="B1141">
            <v>42.185083861530337</v>
          </cell>
        </row>
        <row r="1142">
          <cell r="A1142">
            <v>5700</v>
          </cell>
          <cell r="B1142">
            <v>42.185798696946591</v>
          </cell>
        </row>
        <row r="1143">
          <cell r="A1143">
            <v>5705</v>
          </cell>
          <cell r="B1143">
            <v>42.186512279373417</v>
          </cell>
        </row>
        <row r="1144">
          <cell r="A1144">
            <v>5710</v>
          </cell>
          <cell r="B1144">
            <v>42.187224612102355</v>
          </cell>
        </row>
        <row r="1145">
          <cell r="A1145">
            <v>5715</v>
          </cell>
          <cell r="B1145">
            <v>42.187935698413398</v>
          </cell>
        </row>
        <row r="1146">
          <cell r="A1146">
            <v>5720</v>
          </cell>
          <cell r="B1146">
            <v>42.188645541575127</v>
          </cell>
        </row>
        <row r="1147">
          <cell r="A1147">
            <v>5725</v>
          </cell>
          <cell r="B1147">
            <v>42.189354144844643</v>
          </cell>
        </row>
        <row r="1148">
          <cell r="A1148">
            <v>5730</v>
          </cell>
          <cell r="B1148">
            <v>42.190061511467725</v>
          </cell>
        </row>
        <row r="1149">
          <cell r="A1149">
            <v>5735</v>
          </cell>
          <cell r="B1149">
            <v>42.190767644678814</v>
          </cell>
        </row>
        <row r="1150">
          <cell r="A1150">
            <v>5740</v>
          </cell>
          <cell r="B1150">
            <v>42.191472547701075</v>
          </cell>
        </row>
        <row r="1151">
          <cell r="A1151">
            <v>5745</v>
          </cell>
          <cell r="B1151">
            <v>42.192176223746472</v>
          </cell>
        </row>
        <row r="1152">
          <cell r="A1152">
            <v>5750</v>
          </cell>
          <cell r="B1152">
            <v>42.192878676015773</v>
          </cell>
        </row>
        <row r="1153">
          <cell r="A1153">
            <v>5755</v>
          </cell>
          <cell r="B1153">
            <v>42.193579907698634</v>
          </cell>
        </row>
        <row r="1154">
          <cell r="A1154">
            <v>5760</v>
          </cell>
          <cell r="B1154">
            <v>42.194279921973646</v>
          </cell>
        </row>
        <row r="1155">
          <cell r="A1155">
            <v>5765</v>
          </cell>
          <cell r="B1155">
            <v>42.194978722008358</v>
          </cell>
        </row>
        <row r="1156">
          <cell r="A1156">
            <v>5770</v>
          </cell>
          <cell r="B1156">
            <v>42.195676310959357</v>
          </cell>
        </row>
        <row r="1157">
          <cell r="A1157">
            <v>5775</v>
          </cell>
          <cell r="B1157">
            <v>42.196372691972265</v>
          </cell>
        </row>
        <row r="1158">
          <cell r="A1158">
            <v>5780</v>
          </cell>
          <cell r="B1158">
            <v>42.197067868181854</v>
          </cell>
        </row>
        <row r="1159">
          <cell r="A1159">
            <v>5785</v>
          </cell>
          <cell r="B1159">
            <v>42.197761842712055</v>
          </cell>
        </row>
        <row r="1160">
          <cell r="A1160">
            <v>5790</v>
          </cell>
          <cell r="B1160">
            <v>42.198454618675981</v>
          </cell>
        </row>
        <row r="1161">
          <cell r="A1161">
            <v>5795</v>
          </cell>
          <cell r="B1161">
            <v>42.199146199176027</v>
          </cell>
        </row>
        <row r="1162">
          <cell r="A1162">
            <v>5800</v>
          </cell>
          <cell r="B1162">
            <v>42.199836587303885</v>
          </cell>
        </row>
        <row r="1163">
          <cell r="A1163">
            <v>5805</v>
          </cell>
          <cell r="B1163">
            <v>42.200525786140595</v>
          </cell>
        </row>
        <row r="1164">
          <cell r="A1164">
            <v>5810</v>
          </cell>
          <cell r="B1164">
            <v>42.201213798756577</v>
          </cell>
        </row>
        <row r="1165">
          <cell r="A1165">
            <v>5815</v>
          </cell>
          <cell r="B1165">
            <v>42.20190062821171</v>
          </cell>
        </row>
        <row r="1166">
          <cell r="A1166">
            <v>5820</v>
          </cell>
          <cell r="B1166">
            <v>42.202586277555355</v>
          </cell>
        </row>
        <row r="1167">
          <cell r="A1167">
            <v>5825</v>
          </cell>
          <cell r="B1167">
            <v>42.203270749826387</v>
          </cell>
        </row>
        <row r="1168">
          <cell r="A1168">
            <v>5830</v>
          </cell>
          <cell r="B1168">
            <v>42.203954048053276</v>
          </cell>
        </row>
        <row r="1169">
          <cell r="A1169">
            <v>5835</v>
          </cell>
          <cell r="B1169">
            <v>42.204636175254102</v>
          </cell>
        </row>
        <row r="1170">
          <cell r="A1170">
            <v>5840</v>
          </cell>
          <cell r="B1170">
            <v>42.205317134436619</v>
          </cell>
        </row>
        <row r="1171">
          <cell r="A1171">
            <v>5845</v>
          </cell>
          <cell r="B1171">
            <v>42.205996928598267</v>
          </cell>
        </row>
        <row r="1172">
          <cell r="A1172">
            <v>5850</v>
          </cell>
          <cell r="B1172">
            <v>42.206675560726268</v>
          </cell>
        </row>
        <row r="1173">
          <cell r="A1173">
            <v>5855</v>
          </cell>
          <cell r="B1173">
            <v>42.207353033797609</v>
          </cell>
        </row>
        <row r="1174">
          <cell r="A1174">
            <v>5860</v>
          </cell>
          <cell r="B1174">
            <v>42.208029350779142</v>
          </cell>
        </row>
        <row r="1175">
          <cell r="A1175">
            <v>5865</v>
          </cell>
          <cell r="B1175">
            <v>42.208704514627584</v>
          </cell>
        </row>
        <row r="1176">
          <cell r="A1176">
            <v>5870</v>
          </cell>
          <cell r="B1176">
            <v>42.209378528289598</v>
          </cell>
        </row>
        <row r="1177">
          <cell r="A1177">
            <v>5875</v>
          </cell>
          <cell r="B1177">
            <v>42.2100513947018</v>
          </cell>
        </row>
        <row r="1178">
          <cell r="A1178">
            <v>5880</v>
          </cell>
          <cell r="B1178">
            <v>42.210723116790831</v>
          </cell>
        </row>
        <row r="1179">
          <cell r="A1179">
            <v>5885</v>
          </cell>
          <cell r="B1179">
            <v>42.211393697473355</v>
          </cell>
        </row>
        <row r="1180">
          <cell r="A1180">
            <v>5890</v>
          </cell>
          <cell r="B1180">
            <v>42.212063139656166</v>
          </cell>
        </row>
        <row r="1181">
          <cell r="A1181">
            <v>5895</v>
          </cell>
          <cell r="B1181">
            <v>42.212731446236205</v>
          </cell>
        </row>
        <row r="1182">
          <cell r="A1182">
            <v>5900</v>
          </cell>
          <cell r="B1182">
            <v>42.213398620100541</v>
          </cell>
        </row>
        <row r="1183">
          <cell r="A1183">
            <v>5905</v>
          </cell>
          <cell r="B1183">
            <v>42.214064664126511</v>
          </cell>
        </row>
        <row r="1184">
          <cell r="A1184">
            <v>5910</v>
          </cell>
          <cell r="B1184">
            <v>42.2147295811817</v>
          </cell>
        </row>
        <row r="1185">
          <cell r="A1185">
            <v>5915</v>
          </cell>
          <cell r="B1185">
            <v>42.215393374123998</v>
          </cell>
        </row>
        <row r="1186">
          <cell r="A1186">
            <v>5920</v>
          </cell>
          <cell r="B1186">
            <v>42.216056045801636</v>
          </cell>
        </row>
        <row r="1187">
          <cell r="A1187">
            <v>5925</v>
          </cell>
          <cell r="B1187">
            <v>42.216717599053247</v>
          </cell>
        </row>
        <row r="1188">
          <cell r="A1188">
            <v>5930</v>
          </cell>
          <cell r="B1188">
            <v>42.217378036707856</v>
          </cell>
        </row>
        <row r="1189">
          <cell r="A1189">
            <v>5935</v>
          </cell>
          <cell r="B1189">
            <v>42.218037361584997</v>
          </cell>
        </row>
        <row r="1190">
          <cell r="A1190">
            <v>5940</v>
          </cell>
          <cell r="B1190">
            <v>42.218695576494682</v>
          </cell>
        </row>
        <row r="1191">
          <cell r="A1191">
            <v>5945</v>
          </cell>
          <cell r="B1191">
            <v>42.219352684237471</v>
          </cell>
        </row>
        <row r="1192">
          <cell r="A1192">
            <v>5950</v>
          </cell>
          <cell r="B1192">
            <v>42.220008687604526</v>
          </cell>
        </row>
        <row r="1193">
          <cell r="A1193">
            <v>5955</v>
          </cell>
          <cell r="B1193">
            <v>42.220663589377622</v>
          </cell>
        </row>
        <row r="1194">
          <cell r="A1194">
            <v>5960</v>
          </cell>
          <cell r="B1194">
            <v>42.221317392329212</v>
          </cell>
        </row>
        <row r="1195">
          <cell r="A1195">
            <v>5965</v>
          </cell>
          <cell r="B1195">
            <v>42.221970099222439</v>
          </cell>
        </row>
        <row r="1196">
          <cell r="A1196">
            <v>5970</v>
          </cell>
          <cell r="B1196">
            <v>42.222621712811183</v>
          </cell>
        </row>
        <row r="1197">
          <cell r="A1197">
            <v>5975</v>
          </cell>
          <cell r="B1197">
            <v>42.223272235840135</v>
          </cell>
        </row>
        <row r="1198">
          <cell r="A1198">
            <v>5980</v>
          </cell>
          <cell r="B1198">
            <v>42.223921671044792</v>
          </cell>
        </row>
        <row r="1199">
          <cell r="A1199">
            <v>5985</v>
          </cell>
          <cell r="B1199">
            <v>42.2245700211515</v>
          </cell>
        </row>
        <row r="1200">
          <cell r="A1200">
            <v>5990</v>
          </cell>
          <cell r="B1200">
            <v>42.225217288877502</v>
          </cell>
        </row>
        <row r="1201">
          <cell r="A1201">
            <v>5995</v>
          </cell>
          <cell r="B1201">
            <v>42.225863476931004</v>
          </cell>
        </row>
        <row r="1202">
          <cell r="A1202">
            <v>6000</v>
          </cell>
          <cell r="B1202">
            <v>42.226508588011143</v>
          </cell>
        </row>
        <row r="1203">
          <cell r="A1203">
            <v>6000</v>
          </cell>
          <cell r="B1203">
            <v>42.226508588011143</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S Antenna Gain"/>
      <sheetName val="QPS"/>
      <sheetName val="Q-SSC"/>
    </sheetNames>
    <sheetDataSet>
      <sheetData sheetId="0" refreshError="1">
        <row r="2">
          <cell r="B2">
            <v>-17</v>
          </cell>
        </row>
        <row r="12">
          <cell r="B12">
            <v>3.6406046128051033</v>
          </cell>
        </row>
        <row r="22">
          <cell r="B22">
            <v>11.056928146072615</v>
          </cell>
        </row>
        <row r="42">
          <cell r="B42">
            <v>19.838572024377303</v>
          </cell>
        </row>
        <row r="62">
          <cell r="B62">
            <v>27.543011778996565</v>
          </cell>
        </row>
        <row r="82">
          <cell r="B82">
            <v>31.403038687188083</v>
          </cell>
        </row>
        <row r="102">
          <cell r="B102">
            <v>33.72086679106053</v>
          </cell>
        </row>
        <row r="122">
          <cell r="B122">
            <v>35.266680605510913</v>
          </cell>
        </row>
        <row r="142">
          <cell r="B142">
            <v>36.37107430647346</v>
          </cell>
        </row>
        <row r="162">
          <cell r="B162">
            <v>37.199482008787847</v>
          </cell>
        </row>
        <row r="182">
          <cell r="B182">
            <v>37.843857229090183</v>
          </cell>
        </row>
        <row r="202">
          <cell r="B202">
            <v>38.359389884318723</v>
          </cell>
        </row>
        <row r="302">
          <cell r="B302">
            <v>39.906131032509172</v>
          </cell>
        </row>
        <row r="402">
          <cell r="B402">
            <v>40.679564437234369</v>
          </cell>
        </row>
        <row r="602">
          <cell r="B602">
            <v>41.453026844503796</v>
          </cell>
        </row>
        <row r="802">
          <cell r="B802">
            <v>41.839765903437019</v>
          </cell>
        </row>
        <row r="1002">
          <cell r="B1002">
            <v>42.071811156447914</v>
          </cell>
        </row>
        <row r="1203">
          <cell r="B1203">
            <v>42.226508588011143</v>
          </cell>
        </row>
      </sheetData>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203"/>
  <sheetViews>
    <sheetView workbookViewId="0">
      <selection activeCell="A2" sqref="A2:B2"/>
    </sheetView>
  </sheetViews>
  <sheetFormatPr defaultColWidth="8.84375" defaultRowHeight="14.6" x14ac:dyDescent="0.4"/>
  <cols>
    <col min="1" max="1" width="12.3046875" customWidth="1"/>
    <col min="2" max="2" width="13.3828125" customWidth="1"/>
  </cols>
  <sheetData>
    <row r="1" spans="1:2" x14ac:dyDescent="0.4">
      <c r="A1" t="s">
        <v>13</v>
      </c>
      <c r="B1" t="s">
        <v>14</v>
      </c>
    </row>
    <row r="2" spans="1:2" x14ac:dyDescent="0.4">
      <c r="A2">
        <v>0</v>
      </c>
      <c r="B2">
        <v>-17</v>
      </c>
    </row>
    <row r="3" spans="1:2" x14ac:dyDescent="0.4">
      <c r="A3">
        <v>5</v>
      </c>
      <c r="B3">
        <v>-5.0172832651006942</v>
      </c>
    </row>
    <row r="4" spans="1:2" x14ac:dyDescent="0.4">
      <c r="A4">
        <v>10</v>
      </c>
      <c r="B4">
        <v>-1.9464898711030321</v>
      </c>
    </row>
    <row r="5" spans="1:2" x14ac:dyDescent="0.4">
      <c r="A5">
        <v>15</v>
      </c>
      <c r="B5">
        <v>-0.66666666666666674</v>
      </c>
    </row>
    <row r="6" spans="1:2" x14ac:dyDescent="0.4">
      <c r="A6">
        <v>20</v>
      </c>
      <c r="B6">
        <v>-0.12465984305626798</v>
      </c>
    </row>
    <row r="7" spans="1:2" x14ac:dyDescent="0.4">
      <c r="A7">
        <v>25</v>
      </c>
      <c r="B7">
        <v>0.2690828978617652</v>
      </c>
    </row>
    <row r="8" spans="1:2" x14ac:dyDescent="0.4">
      <c r="A8">
        <v>30</v>
      </c>
      <c r="B8">
        <v>0.56232992152813388</v>
      </c>
    </row>
    <row r="9" spans="1:2" x14ac:dyDescent="0.4">
      <c r="A9">
        <v>35</v>
      </c>
      <c r="B9">
        <v>0.7867606324234544</v>
      </c>
    </row>
    <row r="10" spans="1:2" x14ac:dyDescent="0.4">
      <c r="A10">
        <v>40</v>
      </c>
      <c r="B10">
        <v>0.96293031869443579</v>
      </c>
    </row>
    <row r="11" spans="1:2" x14ac:dyDescent="0.4">
      <c r="A11">
        <v>45</v>
      </c>
      <c r="B11">
        <v>2.2520409416623917</v>
      </c>
    </row>
    <row r="12" spans="1:2" x14ac:dyDescent="0.4">
      <c r="A12">
        <v>50</v>
      </c>
      <c r="B12">
        <v>3.6406046128051033</v>
      </c>
    </row>
    <row r="13" spans="1:2" x14ac:dyDescent="0.4">
      <c r="A13">
        <v>55</v>
      </c>
      <c r="B13">
        <v>4.7959050375537799</v>
      </c>
    </row>
    <row r="14" spans="1:2" x14ac:dyDescent="0.4">
      <c r="A14">
        <v>60</v>
      </c>
      <c r="B14">
        <v>5.7710052256588167</v>
      </c>
    </row>
    <row r="15" spans="1:2" x14ac:dyDescent="0.4">
      <c r="A15">
        <v>65</v>
      </c>
      <c r="B15">
        <v>6.6043065664667946</v>
      </c>
    </row>
    <row r="16" spans="1:2" x14ac:dyDescent="0.4">
      <c r="A16">
        <v>70</v>
      </c>
      <c r="B16">
        <v>7.3241943383903187</v>
      </c>
    </row>
    <row r="17" spans="1:2" x14ac:dyDescent="0.4">
      <c r="A17">
        <v>75</v>
      </c>
      <c r="B17">
        <v>7.9520540207838284</v>
      </c>
    </row>
    <row r="18" spans="1:2" x14ac:dyDescent="0.4">
      <c r="A18">
        <v>80</v>
      </c>
      <c r="B18">
        <v>8.5042757790758916</v>
      </c>
    </row>
    <row r="19" spans="1:2" x14ac:dyDescent="0.4">
      <c r="A19">
        <v>85</v>
      </c>
      <c r="B19">
        <v>8.9936161588469279</v>
      </c>
    </row>
    <row r="20" spans="1:2" x14ac:dyDescent="0.4">
      <c r="A20">
        <v>90</v>
      </c>
      <c r="B20">
        <v>9.7527489087641364</v>
      </c>
    </row>
    <row r="21" spans="1:2" x14ac:dyDescent="0.4">
      <c r="A21">
        <v>95</v>
      </c>
      <c r="B21">
        <v>10.43832273914505</v>
      </c>
    </row>
    <row r="22" spans="1:2" x14ac:dyDescent="0.4">
      <c r="A22">
        <v>100</v>
      </c>
      <c r="B22">
        <v>11.056928146072615</v>
      </c>
    </row>
    <row r="23" spans="1:2" x14ac:dyDescent="0.4">
      <c r="A23">
        <v>105</v>
      </c>
      <c r="B23">
        <v>11.61785670418163</v>
      </c>
    </row>
    <row r="24" spans="1:2" x14ac:dyDescent="0.4">
      <c r="A24">
        <v>110</v>
      </c>
      <c r="B24">
        <v>12.128767574204534</v>
      </c>
    </row>
    <row r="25" spans="1:2" x14ac:dyDescent="0.4">
      <c r="A25">
        <v>115</v>
      </c>
      <c r="B25">
        <v>12.596028840358491</v>
      </c>
    </row>
    <row r="26" spans="1:2" x14ac:dyDescent="0.4">
      <c r="A26">
        <v>120</v>
      </c>
      <c r="B26">
        <v>13.024977111537483</v>
      </c>
    </row>
    <row r="27" spans="1:2" x14ac:dyDescent="0.4">
      <c r="A27">
        <v>125</v>
      </c>
      <c r="B27">
        <v>13.420117222316684</v>
      </c>
    </row>
    <row r="28" spans="1:2" x14ac:dyDescent="0.4">
      <c r="A28">
        <v>130</v>
      </c>
      <c r="B28">
        <v>13.785277482750782</v>
      </c>
    </row>
    <row r="29" spans="1:2" x14ac:dyDescent="0.4">
      <c r="A29">
        <v>135</v>
      </c>
      <c r="B29">
        <v>14.123731555726128</v>
      </c>
    </row>
    <row r="30" spans="1:2" x14ac:dyDescent="0.4">
      <c r="A30">
        <v>140</v>
      </c>
      <c r="B30">
        <v>14.438295007200432</v>
      </c>
    </row>
    <row r="31" spans="1:2" x14ac:dyDescent="0.4">
      <c r="A31">
        <v>145</v>
      </c>
      <c r="B31">
        <v>14.731402440721299</v>
      </c>
    </row>
    <row r="32" spans="1:2" x14ac:dyDescent="0.4">
      <c r="A32">
        <v>150</v>
      </c>
      <c r="B32">
        <v>15.005169607500498</v>
      </c>
    </row>
    <row r="33" spans="1:2" x14ac:dyDescent="0.4">
      <c r="A33">
        <v>155</v>
      </c>
      <c r="B33">
        <v>15.261443787681358</v>
      </c>
    </row>
    <row r="34" spans="1:2" x14ac:dyDescent="0.4">
      <c r="A34">
        <v>160</v>
      </c>
      <c r="B34">
        <v>15.501844940002734</v>
      </c>
    </row>
    <row r="35" spans="1:2" x14ac:dyDescent="0.4">
      <c r="A35">
        <v>165</v>
      </c>
      <c r="B35">
        <v>15.727799529171271</v>
      </c>
    </row>
    <row r="36" spans="1:2" x14ac:dyDescent="0.4">
      <c r="A36">
        <v>170</v>
      </c>
      <c r="B36">
        <v>15.940568503160721</v>
      </c>
    </row>
    <row r="37" spans="1:2" x14ac:dyDescent="0.4">
      <c r="A37">
        <v>175</v>
      </c>
      <c r="B37">
        <v>16.54490074954607</v>
      </c>
    </row>
    <row r="38" spans="1:2" x14ac:dyDescent="0.4">
      <c r="A38">
        <v>180</v>
      </c>
      <c r="B38">
        <v>17.276334870078642</v>
      </c>
    </row>
    <row r="39" spans="1:2" x14ac:dyDescent="0.4">
      <c r="A39">
        <v>185</v>
      </c>
      <c r="B39">
        <v>17.968497494725728</v>
      </c>
    </row>
    <row r="40" spans="1:2" x14ac:dyDescent="0.4">
      <c r="A40">
        <v>190</v>
      </c>
      <c r="B40">
        <v>18.624462326793182</v>
      </c>
    </row>
    <row r="41" spans="1:2" x14ac:dyDescent="0.4">
      <c r="A41">
        <v>195</v>
      </c>
      <c r="B41">
        <v>19.246991083024124</v>
      </c>
    </row>
    <row r="42" spans="1:2" x14ac:dyDescent="0.4">
      <c r="A42">
        <v>200</v>
      </c>
      <c r="B42">
        <v>19.838572024377303</v>
      </c>
    </row>
    <row r="43" spans="1:2" x14ac:dyDescent="0.4">
      <c r="A43">
        <v>205</v>
      </c>
      <c r="B43">
        <v>20.401452924360559</v>
      </c>
    </row>
    <row r="44" spans="1:2" x14ac:dyDescent="0.4">
      <c r="A44">
        <v>210</v>
      </c>
      <c r="B44">
        <v>20.937669388135667</v>
      </c>
    </row>
    <row r="45" spans="1:2" x14ac:dyDescent="0.4">
      <c r="A45">
        <v>215</v>
      </c>
      <c r="B45">
        <v>21.449069268479185</v>
      </c>
    </row>
    <row r="46" spans="1:2" x14ac:dyDescent="0.4">
      <c r="A46">
        <v>220</v>
      </c>
      <c r="B46">
        <v>21.937333791137792</v>
      </c>
    </row>
    <row r="47" spans="1:2" x14ac:dyDescent="0.4">
      <c r="A47">
        <v>225</v>
      </c>
      <c r="B47">
        <v>22.403995894832086</v>
      </c>
    </row>
    <row r="48" spans="1:2" x14ac:dyDescent="0.4">
      <c r="A48">
        <v>230</v>
      </c>
      <c r="B48">
        <v>22.850456204533586</v>
      </c>
    </row>
    <row r="49" spans="1:2" x14ac:dyDescent="0.4">
      <c r="A49">
        <v>235</v>
      </c>
      <c r="B49">
        <v>23.277996986345787</v>
      </c>
    </row>
    <row r="50" spans="1:2" x14ac:dyDescent="0.4">
      <c r="A50">
        <v>240</v>
      </c>
      <c r="B50">
        <v>23.687794375014306</v>
      </c>
    </row>
    <row r="51" spans="1:2" x14ac:dyDescent="0.4">
      <c r="A51">
        <v>245</v>
      </c>
      <c r="B51">
        <v>24.08092911816393</v>
      </c>
    </row>
    <row r="52" spans="1:2" x14ac:dyDescent="0.4">
      <c r="A52">
        <v>250</v>
      </c>
      <c r="B52">
        <v>24.45839604276718</v>
      </c>
    </row>
    <row r="53" spans="1:2" x14ac:dyDescent="0.4">
      <c r="A53">
        <v>255</v>
      </c>
      <c r="B53">
        <v>24.821112417479075</v>
      </c>
    </row>
    <row r="54" spans="1:2" x14ac:dyDescent="0.4">
      <c r="A54">
        <v>260</v>
      </c>
      <c r="B54">
        <v>25.169925358050982</v>
      </c>
    </row>
    <row r="55" spans="1:2" x14ac:dyDescent="0.4">
      <c r="A55">
        <v>265</v>
      </c>
      <c r="B55">
        <v>25.505618401048501</v>
      </c>
    </row>
    <row r="56" spans="1:2" x14ac:dyDescent="0.4">
      <c r="A56">
        <v>270</v>
      </c>
      <c r="B56">
        <v>25.828917352733136</v>
      </c>
    </row>
    <row r="57" spans="1:2" x14ac:dyDescent="0.4">
      <c r="A57">
        <v>275</v>
      </c>
      <c r="B57">
        <v>26.140495504575178</v>
      </c>
    </row>
    <row r="58" spans="1:2" x14ac:dyDescent="0.4">
      <c r="A58">
        <v>280</v>
      </c>
      <c r="B58">
        <v>26.440978293920175</v>
      </c>
    </row>
    <row r="59" spans="1:2" x14ac:dyDescent="0.4">
      <c r="A59">
        <v>285</v>
      </c>
      <c r="B59">
        <v>26.730947477409966</v>
      </c>
    </row>
    <row r="60" spans="1:2" x14ac:dyDescent="0.4">
      <c r="A60">
        <v>290</v>
      </c>
      <c r="B60">
        <v>27.010944875515747</v>
      </c>
    </row>
    <row r="61" spans="1:2" x14ac:dyDescent="0.4">
      <c r="A61">
        <v>295</v>
      </c>
      <c r="B61">
        <v>27.28147573869413</v>
      </c>
    </row>
    <row r="62" spans="1:2" x14ac:dyDescent="0.4">
      <c r="A62">
        <v>300</v>
      </c>
      <c r="B62">
        <v>27.543011778996565</v>
      </c>
    </row>
    <row r="63" spans="1:2" x14ac:dyDescent="0.4">
      <c r="A63">
        <v>305</v>
      </c>
      <c r="B63">
        <v>27.795993905259369</v>
      </c>
    </row>
    <row r="64" spans="1:2" x14ac:dyDescent="0.4">
      <c r="A64">
        <v>310</v>
      </c>
      <c r="B64">
        <v>28.04083469511896</v>
      </c>
    </row>
    <row r="65" spans="1:2" x14ac:dyDescent="0.4">
      <c r="A65">
        <v>315</v>
      </c>
      <c r="B65">
        <v>28.277920632906167</v>
      </c>
    </row>
    <row r="66" spans="1:2" x14ac:dyDescent="0.4">
      <c r="A66">
        <v>320</v>
      </c>
      <c r="B66">
        <v>28.507614138867481</v>
      </c>
    </row>
    <row r="67" spans="1:2" x14ac:dyDescent="0.4">
      <c r="A67">
        <v>325</v>
      </c>
      <c r="B67">
        <v>28.730255412050489</v>
      </c>
    </row>
    <row r="68" spans="1:2" x14ac:dyDescent="0.4">
      <c r="A68">
        <v>330</v>
      </c>
      <c r="B68">
        <v>28.946164106501048</v>
      </c>
    </row>
    <row r="69" spans="1:2" x14ac:dyDescent="0.4">
      <c r="A69">
        <v>335</v>
      </c>
      <c r="B69">
        <v>29.155640858088972</v>
      </c>
    </row>
    <row r="70" spans="1:2" x14ac:dyDescent="0.4">
      <c r="A70">
        <v>340</v>
      </c>
      <c r="B70">
        <v>29.358968677254403</v>
      </c>
    </row>
    <row r="71" spans="1:2" x14ac:dyDescent="0.4">
      <c r="A71">
        <v>345</v>
      </c>
      <c r="B71">
        <v>29.556414221204555</v>
      </c>
    </row>
    <row r="72" spans="1:2" x14ac:dyDescent="0.4">
      <c r="A72">
        <v>350</v>
      </c>
      <c r="B72">
        <v>29.748228957553792</v>
      </c>
    </row>
    <row r="73" spans="1:2" x14ac:dyDescent="0.4">
      <c r="A73">
        <v>355</v>
      </c>
      <c r="B73">
        <v>29.93465023005578</v>
      </c>
    </row>
    <row r="74" spans="1:2" x14ac:dyDescent="0.4">
      <c r="A74">
        <v>360</v>
      </c>
      <c r="B74">
        <v>30.115902235900414</v>
      </c>
    </row>
    <row r="75" spans="1:2" x14ac:dyDescent="0.4">
      <c r="A75">
        <v>365</v>
      </c>
      <c r="B75">
        <v>30.292196923015158</v>
      </c>
    </row>
    <row r="76" spans="1:2" x14ac:dyDescent="0.4">
      <c r="A76">
        <v>370</v>
      </c>
      <c r="B76">
        <v>30.463734814903319</v>
      </c>
    </row>
    <row r="77" spans="1:2" x14ac:dyDescent="0.4">
      <c r="A77">
        <v>375</v>
      </c>
      <c r="B77">
        <v>30.630705769751941</v>
      </c>
    </row>
    <row r="78" spans="1:2" x14ac:dyDescent="0.4">
      <c r="A78">
        <v>380</v>
      </c>
      <c r="B78">
        <v>30.793289679837134</v>
      </c>
    </row>
    <row r="79" spans="1:2" x14ac:dyDescent="0.4">
      <c r="A79">
        <v>385</v>
      </c>
      <c r="B79">
        <v>30.951657116631242</v>
      </c>
    </row>
    <row r="80" spans="1:2" x14ac:dyDescent="0.4">
      <c r="A80">
        <v>390</v>
      </c>
      <c r="B80">
        <v>31.105969926464645</v>
      </c>
    </row>
    <row r="81" spans="1:2" x14ac:dyDescent="0.4">
      <c r="A81">
        <v>395</v>
      </c>
      <c r="B81">
        <v>31.256381781105713</v>
      </c>
    </row>
    <row r="82" spans="1:2" x14ac:dyDescent="0.4">
      <c r="A82">
        <v>400</v>
      </c>
      <c r="B82">
        <v>31.403038687188083</v>
      </c>
    </row>
    <row r="83" spans="1:2" x14ac:dyDescent="0.4">
      <c r="A83">
        <v>405</v>
      </c>
      <c r="B83">
        <v>31.546079458028149</v>
      </c>
    </row>
    <row r="84" spans="1:2" x14ac:dyDescent="0.4">
      <c r="A84">
        <v>410</v>
      </c>
      <c r="B84">
        <v>31.685636151031229</v>
      </c>
    </row>
    <row r="85" spans="1:2" x14ac:dyDescent="0.4">
      <c r="A85">
        <v>415</v>
      </c>
      <c r="B85">
        <v>31.821834473578068</v>
      </c>
    </row>
    <row r="86" spans="1:2" x14ac:dyDescent="0.4">
      <c r="A86">
        <v>420</v>
      </c>
      <c r="B86">
        <v>31.954794160008973</v>
      </c>
    </row>
    <row r="87" spans="1:2" x14ac:dyDescent="0.4">
      <c r="A87">
        <v>425</v>
      </c>
      <c r="B87">
        <v>32.084629322077518</v>
      </c>
    </row>
    <row r="88" spans="1:2" x14ac:dyDescent="0.4">
      <c r="A88">
        <v>430</v>
      </c>
      <c r="B88">
        <v>32.211448775025964</v>
      </c>
    </row>
    <row r="89" spans="1:2" x14ac:dyDescent="0.4">
      <c r="A89">
        <v>435</v>
      </c>
      <c r="B89">
        <v>32.335356341237322</v>
      </c>
    </row>
    <row r="90" spans="1:2" x14ac:dyDescent="0.4">
      <c r="A90">
        <v>440</v>
      </c>
      <c r="B90">
        <v>32.456451133242119</v>
      </c>
    </row>
    <row r="91" spans="1:2" x14ac:dyDescent="0.4">
      <c r="A91">
        <v>445</v>
      </c>
      <c r="B91">
        <v>32.574827817698242</v>
      </c>
    </row>
    <row r="92" spans="1:2" x14ac:dyDescent="0.4">
      <c r="A92">
        <v>450</v>
      </c>
      <c r="B92">
        <v>32.690576861819572</v>
      </c>
    </row>
    <row r="93" spans="1:2" x14ac:dyDescent="0.4">
      <c r="A93">
        <v>455</v>
      </c>
      <c r="B93">
        <v>32.803784763598969</v>
      </c>
    </row>
    <row r="94" spans="1:2" x14ac:dyDescent="0.4">
      <c r="A94">
        <v>460</v>
      </c>
      <c r="B94">
        <v>32.914534267055465</v>
      </c>
    </row>
    <row r="95" spans="1:2" x14ac:dyDescent="0.4">
      <c r="A95">
        <v>465</v>
      </c>
      <c r="B95">
        <v>33.022904563629183</v>
      </c>
    </row>
    <row r="96" spans="1:2" x14ac:dyDescent="0.4">
      <c r="A96">
        <v>470</v>
      </c>
      <c r="B96">
        <v>33.128971480752973</v>
      </c>
    </row>
    <row r="97" spans="1:2" x14ac:dyDescent="0.4">
      <c r="A97">
        <v>475</v>
      </c>
      <c r="B97">
        <v>33.232807658542846</v>
      </c>
    </row>
    <row r="98" spans="1:2" x14ac:dyDescent="0.4">
      <c r="A98">
        <v>480</v>
      </c>
      <c r="B98">
        <v>33.334482715471225</v>
      </c>
    </row>
    <row r="99" spans="1:2" x14ac:dyDescent="0.4">
      <c r="A99">
        <v>485</v>
      </c>
      <c r="B99">
        <v>33.434063403815983</v>
      </c>
    </row>
    <row r="100" spans="1:2" x14ac:dyDescent="0.4">
      <c r="A100">
        <v>490</v>
      </c>
      <c r="B100">
        <v>33.531613755613684</v>
      </c>
    </row>
    <row r="101" spans="1:2" x14ac:dyDescent="0.4">
      <c r="A101">
        <v>495</v>
      </c>
      <c r="B101">
        <v>33.627195219786699</v>
      </c>
    </row>
    <row r="102" spans="1:2" x14ac:dyDescent="0.4">
      <c r="A102">
        <v>500</v>
      </c>
      <c r="B102">
        <v>33.72086679106053</v>
      </c>
    </row>
    <row r="103" spans="1:2" x14ac:dyDescent="0.4">
      <c r="A103">
        <v>505</v>
      </c>
      <c r="B103">
        <v>33.812685131238929</v>
      </c>
    </row>
    <row r="104" spans="1:2" x14ac:dyDescent="0.4">
      <c r="A104">
        <v>510</v>
      </c>
      <c r="B104">
        <v>33.902704683360028</v>
      </c>
    </row>
    <row r="105" spans="1:2" x14ac:dyDescent="0.4">
      <c r="A105">
        <v>515</v>
      </c>
      <c r="B105">
        <v>33.990977779216138</v>
      </c>
    </row>
    <row r="106" spans="1:2" x14ac:dyDescent="0.4">
      <c r="A106">
        <v>520</v>
      </c>
      <c r="B106">
        <v>34.077554740682942</v>
      </c>
    </row>
    <row r="107" spans="1:2" x14ac:dyDescent="0.4">
      <c r="A107">
        <v>525</v>
      </c>
      <c r="B107">
        <v>34.162483975269723</v>
      </c>
    </row>
    <row r="108" spans="1:2" x14ac:dyDescent="0.4">
      <c r="A108">
        <v>530</v>
      </c>
      <c r="B108">
        <v>34.245812066271576</v>
      </c>
    </row>
    <row r="109" spans="1:2" x14ac:dyDescent="0.4">
      <c r="A109">
        <v>535</v>
      </c>
      <c r="B109">
        <v>34.327583857875851</v>
      </c>
    </row>
    <row r="110" spans="1:2" x14ac:dyDescent="0.4">
      <c r="A110">
        <v>540</v>
      </c>
      <c r="B110">
        <v>34.407842535549229</v>
      </c>
    </row>
    <row r="111" spans="1:2" x14ac:dyDescent="0.4">
      <c r="A111">
        <v>545</v>
      </c>
      <c r="B111">
        <v>34.486629702007846</v>
      </c>
    </row>
    <row r="112" spans="1:2" x14ac:dyDescent="0.4">
      <c r="A112">
        <v>550</v>
      </c>
      <c r="B112">
        <v>34.563985449051053</v>
      </c>
    </row>
    <row r="113" spans="1:2" x14ac:dyDescent="0.4">
      <c r="A113">
        <v>555</v>
      </c>
      <c r="B113">
        <v>34.639948425518973</v>
      </c>
    </row>
    <row r="114" spans="1:2" x14ac:dyDescent="0.4">
      <c r="A114">
        <v>560</v>
      </c>
      <c r="B114">
        <v>34.714555901615846</v>
      </c>
    </row>
    <row r="115" spans="1:2" x14ac:dyDescent="0.4">
      <c r="A115">
        <v>565</v>
      </c>
      <c r="B115">
        <v>34.787843829823665</v>
      </c>
    </row>
    <row r="116" spans="1:2" x14ac:dyDescent="0.4">
      <c r="A116">
        <v>570</v>
      </c>
      <c r="B116">
        <v>34.859846902615175</v>
      </c>
    </row>
    <row r="117" spans="1:2" x14ac:dyDescent="0.4">
      <c r="A117">
        <v>575</v>
      </c>
      <c r="B117">
        <v>34.930598607160697</v>
      </c>
    </row>
    <row r="118" spans="1:2" x14ac:dyDescent="0.4">
      <c r="A118">
        <v>580</v>
      </c>
      <c r="B118">
        <v>35.000131277209796</v>
      </c>
    </row>
    <row r="119" spans="1:2" x14ac:dyDescent="0.4">
      <c r="A119">
        <v>585</v>
      </c>
      <c r="B119">
        <v>35.068476142316548</v>
      </c>
    </row>
    <row r="120" spans="1:2" x14ac:dyDescent="0.4">
      <c r="A120">
        <v>590</v>
      </c>
      <c r="B120">
        <v>35.135663374565688</v>
      </c>
    </row>
    <row r="121" spans="1:2" x14ac:dyDescent="0.4">
      <c r="A121">
        <v>595</v>
      </c>
      <c r="B121">
        <v>35.201722132946429</v>
      </c>
    </row>
    <row r="122" spans="1:2" x14ac:dyDescent="0.4">
      <c r="A122">
        <v>600</v>
      </c>
      <c r="B122">
        <v>35.266680605510913</v>
      </c>
    </row>
    <row r="123" spans="1:2" x14ac:dyDescent="0.4">
      <c r="A123">
        <v>605</v>
      </c>
      <c r="B123">
        <v>35.330566049445153</v>
      </c>
    </row>
    <row r="124" spans="1:2" x14ac:dyDescent="0.4">
      <c r="A124">
        <v>610</v>
      </c>
      <c r="B124">
        <v>35.393404829172276</v>
      </c>
    </row>
    <row r="125" spans="1:2" x14ac:dyDescent="0.4">
      <c r="A125">
        <v>615</v>
      </c>
      <c r="B125">
        <v>35.455222452599564</v>
      </c>
    </row>
    <row r="126" spans="1:2" x14ac:dyDescent="0.4">
      <c r="A126">
        <v>620</v>
      </c>
      <c r="B126">
        <v>35.516043605614165</v>
      </c>
    </row>
    <row r="127" spans="1:2" x14ac:dyDescent="0.4">
      <c r="A127">
        <v>625</v>
      </c>
      <c r="B127">
        <v>35.575892184925216</v>
      </c>
    </row>
    <row r="128" spans="1:2" x14ac:dyDescent="0.4">
      <c r="A128">
        <v>630</v>
      </c>
      <c r="B128">
        <v>35.634791329344239</v>
      </c>
    </row>
    <row r="129" spans="1:2" x14ac:dyDescent="0.4">
      <c r="A129">
        <v>635</v>
      </c>
      <c r="B129">
        <v>35.69276344958967</v>
      </c>
    </row>
    <row r="130" spans="1:2" x14ac:dyDescent="0.4">
      <c r="A130">
        <v>640</v>
      </c>
      <c r="B130">
        <v>35.749830256696114</v>
      </c>
    </row>
    <row r="131" spans="1:2" x14ac:dyDescent="0.4">
      <c r="A131">
        <v>645</v>
      </c>
      <c r="B131">
        <v>35.806012789103953</v>
      </c>
    </row>
    <row r="132" spans="1:2" x14ac:dyDescent="0.4">
      <c r="A132">
        <v>650</v>
      </c>
      <c r="B132">
        <v>35.861331438500294</v>
      </c>
    </row>
    <row r="133" spans="1:2" x14ac:dyDescent="0.4">
      <c r="A133">
        <v>655</v>
      </c>
      <c r="B133">
        <v>35.915805974477799</v>
      </c>
    </row>
    <row r="134" spans="1:2" x14ac:dyDescent="0.4">
      <c r="A134">
        <v>660</v>
      </c>
      <c r="B134">
        <v>35.969455568074068</v>
      </c>
    </row>
    <row r="135" spans="1:2" x14ac:dyDescent="0.4">
      <c r="A135">
        <v>665</v>
      </c>
      <c r="B135">
        <v>36.02229881425037</v>
      </c>
    </row>
    <row r="136" spans="1:2" x14ac:dyDescent="0.4">
      <c r="A136">
        <v>670</v>
      </c>
      <c r="B136">
        <v>36.074353753365052</v>
      </c>
    </row>
    <row r="137" spans="1:2" x14ac:dyDescent="0.4">
      <c r="A137">
        <v>675</v>
      </c>
      <c r="B137">
        <v>36.125637891693756</v>
      </c>
    </row>
    <row r="138" spans="1:2" x14ac:dyDescent="0.4">
      <c r="A138">
        <v>680</v>
      </c>
      <c r="B138">
        <v>36.176168221045351</v>
      </c>
    </row>
    <row r="139" spans="1:2" x14ac:dyDescent="0.4">
      <c r="A139">
        <v>685</v>
      </c>
      <c r="B139">
        <v>36.225961237519705</v>
      </c>
    </row>
    <row r="140" spans="1:2" x14ac:dyDescent="0.4">
      <c r="A140">
        <v>690</v>
      </c>
      <c r="B140">
        <v>36.275032959450925</v>
      </c>
    </row>
    <row r="141" spans="1:2" x14ac:dyDescent="0.4">
      <c r="A141">
        <v>695</v>
      </c>
      <c r="B141">
        <v>36.323398944576823</v>
      </c>
    </row>
    <row r="142" spans="1:2" x14ac:dyDescent="0.4">
      <c r="A142">
        <v>700</v>
      </c>
      <c r="B142">
        <v>36.37107430647346</v>
      </c>
    </row>
    <row r="143" spans="1:2" x14ac:dyDescent="0.4">
      <c r="A143">
        <v>705</v>
      </c>
      <c r="B143">
        <v>36.418073730290992</v>
      </c>
    </row>
    <row r="144" spans="1:2" x14ac:dyDescent="0.4">
      <c r="A144">
        <v>710</v>
      </c>
      <c r="B144">
        <v>36.464411487825416</v>
      </c>
    </row>
    <row r="145" spans="1:2" x14ac:dyDescent="0.4">
      <c r="A145">
        <v>715</v>
      </c>
      <c r="B145">
        <v>36.510101451958555</v>
      </c>
    </row>
    <row r="146" spans="1:2" x14ac:dyDescent="0.4">
      <c r="A146">
        <v>720</v>
      </c>
      <c r="B146">
        <v>36.555157110497014</v>
      </c>
    </row>
    <row r="147" spans="1:2" x14ac:dyDescent="0.4">
      <c r="A147">
        <v>725</v>
      </c>
      <c r="B147">
        <v>36.599591579439064</v>
      </c>
    </row>
    <row r="148" spans="1:2" x14ac:dyDescent="0.4">
      <c r="A148">
        <v>730</v>
      </c>
      <c r="B148">
        <v>36.643417615696855</v>
      </c>
    </row>
    <row r="149" spans="1:2" x14ac:dyDescent="0.4">
      <c r="A149">
        <v>735</v>
      </c>
      <c r="B149">
        <v>36.686647629299934</v>
      </c>
    </row>
    <row r="150" spans="1:2" x14ac:dyDescent="0.4">
      <c r="A150">
        <v>740</v>
      </c>
      <c r="B150">
        <v>36.729293695104388</v>
      </c>
    </row>
    <row r="151" spans="1:2" x14ac:dyDescent="0.4">
      <c r="A151">
        <v>745</v>
      </c>
      <c r="B151">
        <v>36.771367564031017</v>
      </c>
    </row>
    <row r="152" spans="1:2" x14ac:dyDescent="0.4">
      <c r="A152">
        <v>750</v>
      </c>
      <c r="B152">
        <v>36.812880673854444</v>
      </c>
    </row>
    <row r="153" spans="1:2" x14ac:dyDescent="0.4">
      <c r="A153">
        <v>755</v>
      </c>
      <c r="B153">
        <v>36.853844159563799</v>
      </c>
    </row>
    <row r="154" spans="1:2" x14ac:dyDescent="0.4">
      <c r="A154">
        <v>760</v>
      </c>
      <c r="B154">
        <v>36.894268863314956</v>
      </c>
    </row>
    <row r="155" spans="1:2" x14ac:dyDescent="0.4">
      <c r="A155">
        <v>765</v>
      </c>
      <c r="B155">
        <v>36.934165343992682</v>
      </c>
    </row>
    <row r="156" spans="1:2" x14ac:dyDescent="0.4">
      <c r="A156">
        <v>770</v>
      </c>
      <c r="B156">
        <v>36.973543886400726</v>
      </c>
    </row>
    <row r="157" spans="1:2" x14ac:dyDescent="0.4">
      <c r="A157">
        <v>775</v>
      </c>
      <c r="B157">
        <v>37.012414510096377</v>
      </c>
    </row>
    <row r="158" spans="1:2" x14ac:dyDescent="0.4">
      <c r="A158">
        <v>780</v>
      </c>
      <c r="B158">
        <v>37.050786977885579</v>
      </c>
    </row>
    <row r="159" spans="1:2" x14ac:dyDescent="0.4">
      <c r="A159">
        <v>785</v>
      </c>
      <c r="B159">
        <v>37.088670803993622</v>
      </c>
    </row>
    <row r="160" spans="1:2" x14ac:dyDescent="0.4">
      <c r="A160">
        <v>790</v>
      </c>
      <c r="B160">
        <v>37.126075261925919</v>
      </c>
    </row>
    <row r="161" spans="1:2" x14ac:dyDescent="0.4">
      <c r="A161">
        <v>795</v>
      </c>
      <c r="B161">
        <v>37.163009392032279</v>
      </c>
    </row>
    <row r="162" spans="1:2" x14ac:dyDescent="0.4">
      <c r="A162">
        <v>800</v>
      </c>
      <c r="B162">
        <v>37.199482008787847</v>
      </c>
    </row>
    <row r="163" spans="1:2" x14ac:dyDescent="0.4">
      <c r="A163">
        <v>805</v>
      </c>
      <c r="B163">
        <v>37.235501707802889</v>
      </c>
    </row>
    <row r="164" spans="1:2" x14ac:dyDescent="0.4">
      <c r="A164">
        <v>810</v>
      </c>
      <c r="B164">
        <v>37.271076872573168</v>
      </c>
    </row>
    <row r="165" spans="1:2" x14ac:dyDescent="0.4">
      <c r="A165">
        <v>815</v>
      </c>
      <c r="B165">
        <v>37.306215680982078</v>
      </c>
    </row>
    <row r="166" spans="1:2" x14ac:dyDescent="0.4">
      <c r="A166">
        <v>820</v>
      </c>
      <c r="B166">
        <v>37.340926111564997</v>
      </c>
    </row>
    <row r="167" spans="1:2" x14ac:dyDescent="0.4">
      <c r="A167">
        <v>825</v>
      </c>
      <c r="B167">
        <v>37.375215949546138</v>
      </c>
    </row>
    <row r="168" spans="1:2" x14ac:dyDescent="0.4">
      <c r="A168">
        <v>830</v>
      </c>
      <c r="B168">
        <v>37.409092792657297</v>
      </c>
    </row>
    <row r="169" spans="1:2" x14ac:dyDescent="0.4">
      <c r="A169">
        <v>835</v>
      </c>
      <c r="B169">
        <v>37.442564056747699</v>
      </c>
    </row>
    <row r="170" spans="1:2" x14ac:dyDescent="0.4">
      <c r="A170">
        <v>840</v>
      </c>
      <c r="B170">
        <v>37.475636981193688</v>
      </c>
    </row>
    <row r="171" spans="1:2" x14ac:dyDescent="0.4">
      <c r="A171">
        <v>845</v>
      </c>
      <c r="B171">
        <v>37.508318634116463</v>
      </c>
    </row>
    <row r="172" spans="1:2" x14ac:dyDescent="0.4">
      <c r="A172">
        <v>850</v>
      </c>
      <c r="B172">
        <v>37.540615917415835</v>
      </c>
    </row>
    <row r="173" spans="1:2" x14ac:dyDescent="0.4">
      <c r="A173">
        <v>855</v>
      </c>
      <c r="B173">
        <v>37.572535571627419</v>
      </c>
    </row>
    <row r="174" spans="1:2" x14ac:dyDescent="0.4">
      <c r="A174">
        <v>860</v>
      </c>
      <c r="B174">
        <v>37.604084180610634</v>
      </c>
    </row>
    <row r="175" spans="1:2" x14ac:dyDescent="0.4">
      <c r="A175">
        <v>865</v>
      </c>
      <c r="B175">
        <v>37.635268176074057</v>
      </c>
    </row>
    <row r="176" spans="1:2" x14ac:dyDescent="0.4">
      <c r="A176">
        <v>870</v>
      </c>
      <c r="B176">
        <v>37.666093841945028</v>
      </c>
    </row>
    <row r="177" spans="1:2" x14ac:dyDescent="0.4">
      <c r="A177">
        <v>875</v>
      </c>
      <c r="B177">
        <v>37.696567318589381</v>
      </c>
    </row>
    <row r="178" spans="1:2" x14ac:dyDescent="0.4">
      <c r="A178">
        <v>880</v>
      </c>
      <c r="B178">
        <v>37.726694606887548</v>
      </c>
    </row>
    <row r="179" spans="1:2" x14ac:dyDescent="0.4">
      <c r="A179">
        <v>885</v>
      </c>
      <c r="B179">
        <v>37.756481572172497</v>
      </c>
    </row>
    <row r="180" spans="1:2" x14ac:dyDescent="0.4">
      <c r="A180">
        <v>890</v>
      </c>
      <c r="B180">
        <v>37.785933948035051</v>
      </c>
    </row>
    <row r="181" spans="1:2" x14ac:dyDescent="0.4">
      <c r="A181">
        <v>895</v>
      </c>
      <c r="B181">
        <v>37.815057340001751</v>
      </c>
    </row>
    <row r="182" spans="1:2" x14ac:dyDescent="0.4">
      <c r="A182">
        <v>900</v>
      </c>
      <c r="B182">
        <v>37.843857229090183</v>
      </c>
    </row>
    <row r="183" spans="1:2" x14ac:dyDescent="0.4">
      <c r="A183">
        <v>905</v>
      </c>
      <c r="B183">
        <v>37.872338975246556</v>
      </c>
    </row>
    <row r="184" spans="1:2" x14ac:dyDescent="0.4">
      <c r="A184">
        <v>910</v>
      </c>
      <c r="B184">
        <v>37.900507820669972</v>
      </c>
    </row>
    <row r="185" spans="1:2" x14ac:dyDescent="0.4">
      <c r="A185">
        <v>915</v>
      </c>
      <c r="B185">
        <v>37.928368893027873</v>
      </c>
    </row>
    <row r="186" spans="1:2" x14ac:dyDescent="0.4">
      <c r="A186">
        <v>920</v>
      </c>
      <c r="B186">
        <v>37.955927208566521</v>
      </c>
    </row>
    <row r="187" spans="1:2" x14ac:dyDescent="0.4">
      <c r="A187">
        <v>925</v>
      </c>
      <c r="B187">
        <v>37.983187675120895</v>
      </c>
    </row>
    <row r="188" spans="1:2" x14ac:dyDescent="0.4">
      <c r="A188">
        <v>930</v>
      </c>
      <c r="B188">
        <v>38.010155095027386</v>
      </c>
    </row>
    <row r="189" spans="1:2" x14ac:dyDescent="0.4">
      <c r="A189">
        <v>935</v>
      </c>
      <c r="B189">
        <v>38.036834167943127</v>
      </c>
    </row>
    <row r="190" spans="1:2" x14ac:dyDescent="0.4">
      <c r="A190">
        <v>940</v>
      </c>
      <c r="B190">
        <v>38.063229493575435</v>
      </c>
    </row>
    <row r="191" spans="1:2" x14ac:dyDescent="0.4">
      <c r="A191">
        <v>945</v>
      </c>
      <c r="B191">
        <v>38.089345574324639</v>
      </c>
    </row>
    <row r="192" spans="1:2" x14ac:dyDescent="0.4">
      <c r="A192">
        <v>950</v>
      </c>
      <c r="B192">
        <v>38.115186817843487</v>
      </c>
    </row>
    <row r="193" spans="1:2" x14ac:dyDescent="0.4">
      <c r="A193">
        <v>955</v>
      </c>
      <c r="B193">
        <v>38.140757539516223</v>
      </c>
    </row>
    <row r="194" spans="1:2" x14ac:dyDescent="0.4">
      <c r="A194">
        <v>960</v>
      </c>
      <c r="B194">
        <v>38.166061964860198</v>
      </c>
    </row>
    <row r="195" spans="1:2" x14ac:dyDescent="0.4">
      <c r="A195">
        <v>965</v>
      </c>
      <c r="B195">
        <v>38.191104231852918</v>
      </c>
    </row>
    <row r="196" spans="1:2" x14ac:dyDescent="0.4">
      <c r="A196">
        <v>970</v>
      </c>
      <c r="B196">
        <v>38.2158883931871</v>
      </c>
    </row>
    <row r="197" spans="1:2" x14ac:dyDescent="0.4">
      <c r="A197">
        <v>975</v>
      </c>
      <c r="B197">
        <v>38.24041841845645</v>
      </c>
    </row>
    <row r="198" spans="1:2" x14ac:dyDescent="0.4">
      <c r="A198">
        <v>980</v>
      </c>
      <c r="B198">
        <v>38.264698196274516</v>
      </c>
    </row>
    <row r="199" spans="1:2" x14ac:dyDescent="0.4">
      <c r="A199">
        <v>985</v>
      </c>
      <c r="B199">
        <v>38.288731536329024</v>
      </c>
    </row>
    <row r="200" spans="1:2" x14ac:dyDescent="0.4">
      <c r="A200">
        <v>990</v>
      </c>
      <c r="B200">
        <v>38.312522171374063</v>
      </c>
    </row>
    <row r="201" spans="1:2" x14ac:dyDescent="0.4">
      <c r="A201">
        <v>995</v>
      </c>
      <c r="B201">
        <v>38.336073759162232</v>
      </c>
    </row>
    <row r="202" spans="1:2" x14ac:dyDescent="0.4">
      <c r="A202">
        <v>1000</v>
      </c>
      <c r="B202">
        <v>38.359389884318723</v>
      </c>
    </row>
    <row r="203" spans="1:2" x14ac:dyDescent="0.4">
      <c r="A203">
        <v>1005</v>
      </c>
      <c r="B203">
        <v>38.382474060159701</v>
      </c>
    </row>
    <row r="204" spans="1:2" x14ac:dyDescent="0.4">
      <c r="A204">
        <v>1010</v>
      </c>
      <c r="B204">
        <v>38.405329730456508</v>
      </c>
    </row>
    <row r="205" spans="1:2" x14ac:dyDescent="0.4">
      <c r="A205">
        <v>1015</v>
      </c>
      <c r="B205">
        <v>38.427960271147874</v>
      </c>
    </row>
    <row r="206" spans="1:2" x14ac:dyDescent="0.4">
      <c r="A206">
        <v>1020</v>
      </c>
      <c r="B206">
        <v>38.450368992001756</v>
      </c>
    </row>
    <row r="207" spans="1:2" x14ac:dyDescent="0.4">
      <c r="A207">
        <v>1025</v>
      </c>
      <c r="B207">
        <v>38.472559138228554</v>
      </c>
    </row>
    <row r="208" spans="1:2" x14ac:dyDescent="0.4">
      <c r="A208">
        <v>1030</v>
      </c>
      <c r="B208">
        <v>38.494533892047322</v>
      </c>
    </row>
    <row r="209" spans="1:2" x14ac:dyDescent="0.4">
      <c r="A209">
        <v>1035</v>
      </c>
      <c r="B209">
        <v>38.516296374206739</v>
      </c>
    </row>
    <row r="210" spans="1:2" x14ac:dyDescent="0.4">
      <c r="A210">
        <v>1040</v>
      </c>
      <c r="B210">
        <v>38.53784964546206</v>
      </c>
    </row>
    <row r="211" spans="1:2" x14ac:dyDescent="0.4">
      <c r="A211">
        <v>1045</v>
      </c>
      <c r="B211">
        <v>38.559196708009821</v>
      </c>
    </row>
    <row r="212" spans="1:2" x14ac:dyDescent="0.4">
      <c r="A212">
        <v>1050</v>
      </c>
      <c r="B212">
        <v>38.580340506881484</v>
      </c>
    </row>
    <row r="213" spans="1:2" x14ac:dyDescent="0.4">
      <c r="A213">
        <v>1055</v>
      </c>
      <c r="B213">
        <v>38.601283931297516</v>
      </c>
    </row>
    <row r="214" spans="1:2" x14ac:dyDescent="0.4">
      <c r="A214">
        <v>1060</v>
      </c>
      <c r="B214">
        <v>38.622029815983169</v>
      </c>
    </row>
    <row r="215" spans="1:2" x14ac:dyDescent="0.4">
      <c r="A215">
        <v>1065</v>
      </c>
      <c r="B215">
        <v>38.642580942447182</v>
      </c>
    </row>
    <row r="216" spans="1:2" x14ac:dyDescent="0.4">
      <c r="A216">
        <v>1070</v>
      </c>
      <c r="B216">
        <v>38.662940040224647</v>
      </c>
    </row>
    <row r="217" spans="1:2" x14ac:dyDescent="0.4">
      <c r="A217">
        <v>1075</v>
      </c>
      <c r="B217">
        <v>38.683109788085247</v>
      </c>
    </row>
    <row r="218" spans="1:2" x14ac:dyDescent="0.4">
      <c r="A218">
        <v>1080</v>
      </c>
      <c r="B218">
        <v>38.703092815207924</v>
      </c>
    </row>
    <row r="219" spans="1:2" x14ac:dyDescent="0.4">
      <c r="A219">
        <v>1085</v>
      </c>
      <c r="B219">
        <v>38.722891702323061</v>
      </c>
    </row>
    <row r="220" spans="1:2" x14ac:dyDescent="0.4">
      <c r="A220">
        <v>1090</v>
      </c>
      <c r="B220">
        <v>38.742508982823288</v>
      </c>
    </row>
    <row r="221" spans="1:2" x14ac:dyDescent="0.4">
      <c r="A221">
        <v>1095</v>
      </c>
      <c r="B221">
        <v>38.761947143843798</v>
      </c>
    </row>
    <row r="222" spans="1:2" x14ac:dyDescent="0.4">
      <c r="A222">
        <v>1100</v>
      </c>
      <c r="B222">
        <v>38.781208627313326</v>
      </c>
    </row>
    <row r="223" spans="1:2" x14ac:dyDescent="0.4">
      <c r="A223">
        <v>1105</v>
      </c>
      <c r="B223">
        <v>38.800295830976459</v>
      </c>
    </row>
    <row r="224" spans="1:2" x14ac:dyDescent="0.4">
      <c r="A224">
        <v>1110</v>
      </c>
      <c r="B224">
        <v>38.819211109388469</v>
      </c>
    </row>
    <row r="225" spans="1:2" x14ac:dyDescent="0.4">
      <c r="A225">
        <v>1115</v>
      </c>
      <c r="B225">
        <v>38.837956774883288</v>
      </c>
    </row>
    <row r="226" spans="1:2" x14ac:dyDescent="0.4">
      <c r="A226">
        <v>1120</v>
      </c>
      <c r="B226">
        <v>38.856535098515643</v>
      </c>
    </row>
    <row r="227" spans="1:2" x14ac:dyDescent="0.4">
      <c r="A227">
        <v>1125</v>
      </c>
      <c r="B227">
        <v>38.874948310978027</v>
      </c>
    </row>
    <row r="228" spans="1:2" x14ac:dyDescent="0.4">
      <c r="A228">
        <v>1130</v>
      </c>
      <c r="B228">
        <v>38.893198603493317</v>
      </c>
    </row>
    <row r="229" spans="1:2" x14ac:dyDescent="0.4">
      <c r="A229">
        <v>1135</v>
      </c>
      <c r="B229">
        <v>38.911288128683907</v>
      </c>
    </row>
    <row r="230" spans="1:2" x14ac:dyDescent="0.4">
      <c r="A230">
        <v>1140</v>
      </c>
      <c r="B230">
        <v>38.929219001417863</v>
      </c>
    </row>
    <row r="231" spans="1:2" x14ac:dyDescent="0.4">
      <c r="A231">
        <v>1145</v>
      </c>
      <c r="B231">
        <v>38.946993299632965</v>
      </c>
    </row>
    <row r="232" spans="1:2" x14ac:dyDescent="0.4">
      <c r="A232">
        <v>1150</v>
      </c>
      <c r="B232">
        <v>38.964613065139304</v>
      </c>
    </row>
    <row r="233" spans="1:2" x14ac:dyDescent="0.4">
      <c r="A233">
        <v>1155</v>
      </c>
      <c r="B233">
        <v>38.982080304400966</v>
      </c>
    </row>
    <row r="234" spans="1:2" x14ac:dyDescent="0.4">
      <c r="A234">
        <v>1160</v>
      </c>
      <c r="B234">
        <v>38.999396989297573</v>
      </c>
    </row>
    <row r="235" spans="1:2" x14ac:dyDescent="0.4">
      <c r="A235">
        <v>1165</v>
      </c>
      <c r="B235">
        <v>39.016565057866131</v>
      </c>
    </row>
    <row r="236" spans="1:2" x14ac:dyDescent="0.4">
      <c r="A236">
        <v>1170</v>
      </c>
      <c r="B236">
        <v>39.033586415023997</v>
      </c>
    </row>
    <row r="237" spans="1:2" x14ac:dyDescent="0.4">
      <c r="A237">
        <v>1175</v>
      </c>
      <c r="B237">
        <v>39.050462933273259</v>
      </c>
    </row>
    <row r="238" spans="1:2" x14ac:dyDescent="0.4">
      <c r="A238">
        <v>1180</v>
      </c>
      <c r="B238">
        <v>39.067196453387325</v>
      </c>
    </row>
    <row r="239" spans="1:2" x14ac:dyDescent="0.4">
      <c r="A239">
        <v>1185</v>
      </c>
      <c r="B239">
        <v>39.083788785080046</v>
      </c>
    </row>
    <row r="240" spans="1:2" x14ac:dyDescent="0.4">
      <c r="A240">
        <v>1190</v>
      </c>
      <c r="B240">
        <v>39.100241707658022</v>
      </c>
    </row>
    <row r="241" spans="1:2" x14ac:dyDescent="0.4">
      <c r="A241">
        <v>1195</v>
      </c>
      <c r="B241">
        <v>39.116556970656589</v>
      </c>
    </row>
    <row r="242" spans="1:2" x14ac:dyDescent="0.4">
      <c r="A242">
        <v>1200</v>
      </c>
      <c r="B242">
        <v>39.132736294459797</v>
      </c>
    </row>
    <row r="243" spans="1:2" x14ac:dyDescent="0.4">
      <c r="A243">
        <v>1205</v>
      </c>
      <c r="B243">
        <v>39.148781370905027</v>
      </c>
    </row>
    <row r="244" spans="1:2" x14ac:dyDescent="0.4">
      <c r="A244">
        <v>1210</v>
      </c>
      <c r="B244">
        <v>39.164693863872628</v>
      </c>
    </row>
    <row r="245" spans="1:2" x14ac:dyDescent="0.4">
      <c r="A245">
        <v>1215</v>
      </c>
      <c r="B245">
        <v>39.18047540986101</v>
      </c>
    </row>
    <row r="246" spans="1:2" x14ac:dyDescent="0.4">
      <c r="A246">
        <v>1220</v>
      </c>
      <c r="B246">
        <v>39.19612761854755</v>
      </c>
    </row>
    <row r="247" spans="1:2" x14ac:dyDescent="0.4">
      <c r="A247">
        <v>1225</v>
      </c>
      <c r="B247">
        <v>39.211652073335763</v>
      </c>
    </row>
    <row r="248" spans="1:2" x14ac:dyDescent="0.4">
      <c r="A248">
        <v>1230</v>
      </c>
      <c r="B248">
        <v>39.227050331889252</v>
      </c>
    </row>
    <row r="249" spans="1:2" x14ac:dyDescent="0.4">
      <c r="A249">
        <v>1235</v>
      </c>
      <c r="B249">
        <v>39.24232392665251</v>
      </c>
    </row>
    <row r="250" spans="1:2" x14ac:dyDescent="0.4">
      <c r="A250">
        <v>1240</v>
      </c>
      <c r="B250">
        <v>39.257474365359272</v>
      </c>
    </row>
    <row r="251" spans="1:2" x14ac:dyDescent="0.4">
      <c r="A251">
        <v>1245</v>
      </c>
      <c r="B251">
        <v>39.27250313152858</v>
      </c>
    </row>
    <row r="252" spans="1:2" x14ac:dyDescent="0.4">
      <c r="A252">
        <v>1250</v>
      </c>
      <c r="B252">
        <v>39.287411684948864</v>
      </c>
    </row>
    <row r="253" spans="1:2" x14ac:dyDescent="0.4">
      <c r="A253">
        <v>1255</v>
      </c>
      <c r="B253">
        <v>39.302201462150613</v>
      </c>
    </row>
    <row r="254" spans="1:2" x14ac:dyDescent="0.4">
      <c r="A254">
        <v>1260</v>
      </c>
      <c r="B254">
        <v>39.316873876867682</v>
      </c>
    </row>
    <row r="255" spans="1:2" x14ac:dyDescent="0.4">
      <c r="A255">
        <v>1265</v>
      </c>
      <c r="B255">
        <v>39.331430320487641</v>
      </c>
    </row>
    <row r="256" spans="1:2" x14ac:dyDescent="0.4">
      <c r="A256">
        <v>1270</v>
      </c>
      <c r="B256">
        <v>39.345872162491624</v>
      </c>
    </row>
    <row r="257" spans="1:2" x14ac:dyDescent="0.4">
      <c r="A257">
        <v>1275</v>
      </c>
      <c r="B257">
        <v>39.360200750883671</v>
      </c>
    </row>
    <row r="258" spans="1:2" x14ac:dyDescent="0.4">
      <c r="A258">
        <v>1280</v>
      </c>
      <c r="B258">
        <v>39.374417412610129</v>
      </c>
    </row>
    <row r="259" spans="1:2" x14ac:dyDescent="0.4">
      <c r="A259">
        <v>1285</v>
      </c>
      <c r="B259">
        <v>39.388523453969214</v>
      </c>
    </row>
    <row r="260" spans="1:2" x14ac:dyDescent="0.4">
      <c r="A260">
        <v>1290</v>
      </c>
      <c r="B260">
        <v>39.40252016101104</v>
      </c>
    </row>
    <row r="261" spans="1:2" x14ac:dyDescent="0.4">
      <c r="A261">
        <v>1295</v>
      </c>
      <c r="B261">
        <v>39.416408799928433</v>
      </c>
    </row>
    <row r="262" spans="1:2" x14ac:dyDescent="0.4">
      <c r="A262">
        <v>1300</v>
      </c>
      <c r="B262">
        <v>39.43019061743869</v>
      </c>
    </row>
    <row r="263" spans="1:2" x14ac:dyDescent="0.4">
      <c r="A263">
        <v>1305</v>
      </c>
      <c r="B263">
        <v>39.443866841156542</v>
      </c>
    </row>
    <row r="264" spans="1:2" x14ac:dyDescent="0.4">
      <c r="A264">
        <v>1310</v>
      </c>
      <c r="B264">
        <v>39.457438679958678</v>
      </c>
    </row>
    <row r="265" spans="1:2" x14ac:dyDescent="0.4">
      <c r="A265">
        <v>1315</v>
      </c>
      <c r="B265">
        <v>39.470907324339805</v>
      </c>
    </row>
    <row r="266" spans="1:2" x14ac:dyDescent="0.4">
      <c r="A266">
        <v>1320</v>
      </c>
      <c r="B266">
        <v>39.484273946760773</v>
      </c>
    </row>
    <row r="267" spans="1:2" x14ac:dyDescent="0.4">
      <c r="A267">
        <v>1325</v>
      </c>
      <c r="B267">
        <v>39.497539701988707</v>
      </c>
    </row>
    <row r="268" spans="1:2" x14ac:dyDescent="0.4">
      <c r="A268">
        <v>1330</v>
      </c>
      <c r="B268">
        <v>39.51070572742951</v>
      </c>
    </row>
    <row r="269" spans="1:2" x14ac:dyDescent="0.4">
      <c r="A269">
        <v>1335</v>
      </c>
      <c r="B269">
        <v>39.523773143452942</v>
      </c>
    </row>
    <row r="270" spans="1:2" x14ac:dyDescent="0.4">
      <c r="A270">
        <v>1340</v>
      </c>
      <c r="B270">
        <v>39.536743053710303</v>
      </c>
    </row>
    <row r="271" spans="1:2" x14ac:dyDescent="0.4">
      <c r="A271">
        <v>1345</v>
      </c>
      <c r="B271">
        <v>39.549616545445183</v>
      </c>
    </row>
    <row r="272" spans="1:2" x14ac:dyDescent="0.4">
      <c r="A272">
        <v>1350</v>
      </c>
      <c r="B272">
        <v>39.562394689797173</v>
      </c>
    </row>
    <row r="273" spans="1:2" x14ac:dyDescent="0.4">
      <c r="A273">
        <v>1355</v>
      </c>
      <c r="B273">
        <v>39.57507854209895</v>
      </c>
    </row>
    <row r="274" spans="1:2" x14ac:dyDescent="0.4">
      <c r="A274">
        <v>1360</v>
      </c>
      <c r="B274">
        <v>39.587669142166774</v>
      </c>
    </row>
    <row r="275" spans="1:2" x14ac:dyDescent="0.4">
      <c r="A275">
        <v>1365</v>
      </c>
      <c r="B275">
        <v>39.600167514584562</v>
      </c>
    </row>
    <row r="276" spans="1:2" x14ac:dyDescent="0.4">
      <c r="A276">
        <v>1370</v>
      </c>
      <c r="B276">
        <v>39.612574668981836</v>
      </c>
    </row>
    <row r="277" spans="1:2" x14ac:dyDescent="0.4">
      <c r="A277">
        <v>1375</v>
      </c>
      <c r="B277">
        <v>39.624891600305517</v>
      </c>
    </row>
    <row r="278" spans="1:2" x14ac:dyDescent="0.4">
      <c r="A278">
        <v>1380</v>
      </c>
      <c r="B278">
        <v>39.637119289085881</v>
      </c>
    </row>
    <row r="279" spans="1:2" x14ac:dyDescent="0.4">
      <c r="A279">
        <v>1385</v>
      </c>
      <c r="B279">
        <v>39.649258701696702</v>
      </c>
    </row>
    <row r="280" spans="1:2" x14ac:dyDescent="0.4">
      <c r="A280">
        <v>1390</v>
      </c>
      <c r="B280">
        <v>39.661310790609797</v>
      </c>
    </row>
    <row r="281" spans="1:2" x14ac:dyDescent="0.4">
      <c r="A281">
        <v>1395</v>
      </c>
      <c r="B281">
        <v>39.673276494644163</v>
      </c>
    </row>
    <row r="282" spans="1:2" x14ac:dyDescent="0.4">
      <c r="A282">
        <v>1400</v>
      </c>
      <c r="B282">
        <v>39.685156739209631</v>
      </c>
    </row>
    <row r="283" spans="1:2" x14ac:dyDescent="0.4">
      <c r="A283">
        <v>1405</v>
      </c>
      <c r="B283">
        <v>39.696952436545502</v>
      </c>
    </row>
    <row r="284" spans="1:2" x14ac:dyDescent="0.4">
      <c r="A284">
        <v>1410</v>
      </c>
      <c r="B284">
        <v>39.708664485953939</v>
      </c>
    </row>
    <row r="285" spans="1:2" x14ac:dyDescent="0.4">
      <c r="A285">
        <v>1415</v>
      </c>
      <c r="B285">
        <v>39.720293774028548</v>
      </c>
    </row>
    <row r="286" spans="1:2" x14ac:dyDescent="0.4">
      <c r="A286">
        <v>1420</v>
      </c>
      <c r="B286">
        <v>39.731841174878014</v>
      </c>
    </row>
    <row r="287" spans="1:2" x14ac:dyDescent="0.4">
      <c r="A287">
        <v>1425</v>
      </c>
      <c r="B287">
        <v>39.743307550345122</v>
      </c>
    </row>
    <row r="288" spans="1:2" x14ac:dyDescent="0.4">
      <c r="A288">
        <v>1430</v>
      </c>
      <c r="B288">
        <v>39.754693750221143</v>
      </c>
    </row>
    <row r="289" spans="1:2" x14ac:dyDescent="0.4">
      <c r="A289">
        <v>1435</v>
      </c>
      <c r="B289">
        <v>39.766000612455713</v>
      </c>
    </row>
    <row r="290" spans="1:2" x14ac:dyDescent="0.4">
      <c r="A290">
        <v>1440</v>
      </c>
      <c r="B290">
        <v>39.77722896336244</v>
      </c>
    </row>
    <row r="291" spans="1:2" x14ac:dyDescent="0.4">
      <c r="A291">
        <v>1445</v>
      </c>
      <c r="B291">
        <v>39.788379617820105</v>
      </c>
    </row>
    <row r="292" spans="1:2" x14ac:dyDescent="0.4">
      <c r="A292">
        <v>1450</v>
      </c>
      <c r="B292">
        <v>39.799453379469796</v>
      </c>
    </row>
    <row r="293" spans="1:2" x14ac:dyDescent="0.4">
      <c r="A293">
        <v>1455</v>
      </c>
      <c r="B293">
        <v>39.810451040907978</v>
      </c>
    </row>
    <row r="294" spans="1:2" x14ac:dyDescent="0.4">
      <c r="A294">
        <v>1460</v>
      </c>
      <c r="B294">
        <v>39.821373383875539</v>
      </c>
    </row>
    <row r="295" spans="1:2" x14ac:dyDescent="0.4">
      <c r="A295">
        <v>1465</v>
      </c>
      <c r="B295">
        <v>39.832221179443017</v>
      </c>
    </row>
    <row r="296" spans="1:2" x14ac:dyDescent="0.4">
      <c r="A296">
        <v>1470</v>
      </c>
      <c r="B296">
        <v>39.842995188192042</v>
      </c>
    </row>
    <row r="297" spans="1:2" x14ac:dyDescent="0.4">
      <c r="A297">
        <v>1475</v>
      </c>
      <c r="B297">
        <v>39.853696160393035</v>
      </c>
    </row>
    <row r="298" spans="1:2" x14ac:dyDescent="0.4">
      <c r="A298">
        <v>1480</v>
      </c>
      <c r="B298">
        <v>39.864324836179385</v>
      </c>
    </row>
    <row r="299" spans="1:2" x14ac:dyDescent="0.4">
      <c r="A299">
        <v>1485</v>
      </c>
      <c r="B299">
        <v>39.874881945718087</v>
      </c>
    </row>
    <row r="300" spans="1:2" x14ac:dyDescent="0.4">
      <c r="A300">
        <v>1490</v>
      </c>
      <c r="B300">
        <v>39.885368209376864</v>
      </c>
    </row>
    <row r="301" spans="1:2" x14ac:dyDescent="0.4">
      <c r="A301">
        <v>1495</v>
      </c>
      <c r="B301">
        <v>39.89578433788806</v>
      </c>
    </row>
    <row r="302" spans="1:2" x14ac:dyDescent="0.4">
      <c r="A302">
        <v>1500</v>
      </c>
      <c r="B302">
        <v>39.906131032509172</v>
      </c>
    </row>
    <row r="303" spans="1:2" x14ac:dyDescent="0.4">
      <c r="A303">
        <v>1505</v>
      </c>
      <c r="B303">
        <v>39.916408985180233</v>
      </c>
    </row>
    <row r="304" spans="1:2" x14ac:dyDescent="0.4">
      <c r="A304">
        <v>1510</v>
      </c>
      <c r="B304">
        <v>39.926618878677992</v>
      </c>
    </row>
    <row r="305" spans="1:2" x14ac:dyDescent="0.4">
      <c r="A305">
        <v>1515</v>
      </c>
      <c r="B305">
        <v>39.936761386767152</v>
      </c>
    </row>
    <row r="306" spans="1:2" x14ac:dyDescent="0.4">
      <c r="A306">
        <v>1520</v>
      </c>
      <c r="B306">
        <v>39.946837174348531</v>
      </c>
    </row>
    <row r="307" spans="1:2" x14ac:dyDescent="0.4">
      <c r="A307">
        <v>1525</v>
      </c>
      <c r="B307">
        <v>39.956846897604336</v>
      </c>
    </row>
    <row r="308" spans="1:2" x14ac:dyDescent="0.4">
      <c r="A308">
        <v>1530</v>
      </c>
      <c r="B308">
        <v>39.966791204140641</v>
      </c>
    </row>
    <row r="309" spans="1:2" x14ac:dyDescent="0.4">
      <c r="A309">
        <v>1535</v>
      </c>
      <c r="B309">
        <v>39.976670733126994</v>
      </c>
    </row>
    <row r="310" spans="1:2" x14ac:dyDescent="0.4">
      <c r="A310">
        <v>1540</v>
      </c>
      <c r="B310">
        <v>39.986486115433351</v>
      </c>
    </row>
    <row r="311" spans="1:2" x14ac:dyDescent="0.4">
      <c r="A311">
        <v>1545</v>
      </c>
      <c r="B311">
        <v>39.996237973764366</v>
      </c>
    </row>
    <row r="312" spans="1:2" x14ac:dyDescent="0.4">
      <c r="A312">
        <v>1550</v>
      </c>
      <c r="B312">
        <v>40.005926922791069</v>
      </c>
    </row>
    <row r="313" spans="1:2" x14ac:dyDescent="0.4">
      <c r="A313">
        <v>1555</v>
      </c>
      <c r="B313">
        <v>40.015553569279959</v>
      </c>
    </row>
    <row r="314" spans="1:2" x14ac:dyDescent="0.4">
      <c r="A314">
        <v>1560</v>
      </c>
      <c r="B314">
        <v>40.025118512219706</v>
      </c>
    </row>
    <row r="315" spans="1:2" x14ac:dyDescent="0.4">
      <c r="A315">
        <v>1565</v>
      </c>
      <c r="B315">
        <v>40.034622342945354</v>
      </c>
    </row>
    <row r="316" spans="1:2" x14ac:dyDescent="0.4">
      <c r="A316">
        <v>1570</v>
      </c>
      <c r="B316">
        <v>40.044065645260147</v>
      </c>
    </row>
    <row r="317" spans="1:2" x14ac:dyDescent="0.4">
      <c r="A317">
        <v>1575</v>
      </c>
      <c r="B317">
        <v>40.053448995555108</v>
      </c>
    </row>
    <row r="318" spans="1:2" x14ac:dyDescent="0.4">
      <c r="A318">
        <v>1580</v>
      </c>
      <c r="B318">
        <v>40.06277296292626</v>
      </c>
    </row>
    <row r="319" spans="1:2" x14ac:dyDescent="0.4">
      <c r="A319">
        <v>1585</v>
      </c>
      <c r="B319">
        <v>40.072038109289693</v>
      </c>
    </row>
    <row r="320" spans="1:2" x14ac:dyDescent="0.4">
      <c r="A320">
        <v>1590</v>
      </c>
      <c r="B320">
        <v>40.081244989494401</v>
      </c>
    </row>
    <row r="321" spans="1:2" x14ac:dyDescent="0.4">
      <c r="A321">
        <v>1595</v>
      </c>
      <c r="B321">
        <v>40.090394151433088</v>
      </c>
    </row>
    <row r="322" spans="1:2" x14ac:dyDescent="0.4">
      <c r="A322">
        <v>1600</v>
      </c>
      <c r="B322">
        <v>40.099486136150787</v>
      </c>
    </row>
    <row r="323" spans="1:2" x14ac:dyDescent="0.4">
      <c r="A323">
        <v>1605</v>
      </c>
      <c r="B323">
        <v>40.10852147795152</v>
      </c>
    </row>
    <row r="324" spans="1:2" x14ac:dyDescent="0.4">
      <c r="A324">
        <v>1610</v>
      </c>
      <c r="B324">
        <v>40.11750070450298</v>
      </c>
    </row>
    <row r="325" spans="1:2" x14ac:dyDescent="0.4">
      <c r="A325">
        <v>1615</v>
      </c>
      <c r="B325">
        <v>40.126424336939216</v>
      </c>
    </row>
    <row r="326" spans="1:2" x14ac:dyDescent="0.4">
      <c r="A326">
        <v>1620</v>
      </c>
      <c r="B326">
        <v>40.135292889961427</v>
      </c>
    </row>
    <row r="327" spans="1:2" x14ac:dyDescent="0.4">
      <c r="A327">
        <v>1625</v>
      </c>
      <c r="B327">
        <v>40.144106871936948</v>
      </c>
    </row>
    <row r="328" spans="1:2" x14ac:dyDescent="0.4">
      <c r="A328">
        <v>1630</v>
      </c>
      <c r="B328">
        <v>40.152866784996377</v>
      </c>
    </row>
    <row r="329" spans="1:2" x14ac:dyDescent="0.4">
      <c r="A329">
        <v>1635</v>
      </c>
      <c r="B329">
        <v>40.161573125128882</v>
      </c>
    </row>
    <row r="330" spans="1:2" x14ac:dyDescent="0.4">
      <c r="A330">
        <v>1640</v>
      </c>
      <c r="B330">
        <v>40.170226382275857</v>
      </c>
    </row>
    <row r="331" spans="1:2" x14ac:dyDescent="0.4">
      <c r="A331">
        <v>1645</v>
      </c>
      <c r="B331">
        <v>40.178827040422775</v>
      </c>
    </row>
    <row r="332" spans="1:2" x14ac:dyDescent="0.4">
      <c r="A332">
        <v>1650</v>
      </c>
      <c r="B332">
        <v>40.187375577689423</v>
      </c>
    </row>
    <row r="333" spans="1:2" x14ac:dyDescent="0.4">
      <c r="A333">
        <v>1655</v>
      </c>
      <c r="B333">
        <v>40.195872466418528</v>
      </c>
    </row>
    <row r="334" spans="1:2" x14ac:dyDescent="0.4">
      <c r="A334">
        <v>1660</v>
      </c>
      <c r="B334">
        <v>40.204318173262699</v>
      </c>
    </row>
    <row r="335" spans="1:2" x14ac:dyDescent="0.4">
      <c r="A335">
        <v>1665</v>
      </c>
      <c r="B335">
        <v>40.212713159269882</v>
      </c>
    </row>
    <row r="336" spans="1:2" x14ac:dyDescent="0.4">
      <c r="A336">
        <v>1670</v>
      </c>
      <c r="B336">
        <v>40.221057879967233</v>
      </c>
    </row>
    <row r="337" spans="1:2" x14ac:dyDescent="0.4">
      <c r="A337">
        <v>1675</v>
      </c>
      <c r="B337">
        <v>40.22935278544351</v>
      </c>
    </row>
    <row r="338" spans="1:2" x14ac:dyDescent="0.4">
      <c r="A338">
        <v>1680</v>
      </c>
      <c r="B338">
        <v>40.237598320429974</v>
      </c>
    </row>
    <row r="339" spans="1:2" x14ac:dyDescent="0.4">
      <c r="A339">
        <v>1685</v>
      </c>
      <c r="B339">
        <v>40.245794924379915</v>
      </c>
    </row>
    <row r="340" spans="1:2" x14ac:dyDescent="0.4">
      <c r="A340">
        <v>1690</v>
      </c>
      <c r="B340">
        <v>40.25394303154664</v>
      </c>
    </row>
    <row r="341" spans="1:2" x14ac:dyDescent="0.4">
      <c r="A341">
        <v>1695</v>
      </c>
      <c r="B341">
        <v>40.262043071060219</v>
      </c>
    </row>
    <row r="342" spans="1:2" x14ac:dyDescent="0.4">
      <c r="A342">
        <v>1700</v>
      </c>
      <c r="B342">
        <v>40.270095467002761</v>
      </c>
    </row>
    <row r="343" spans="1:2" x14ac:dyDescent="0.4">
      <c r="A343">
        <v>1705</v>
      </c>
      <c r="B343">
        <v>40.278100638482506</v>
      </c>
    </row>
    <row r="344" spans="1:2" x14ac:dyDescent="0.4">
      <c r="A344">
        <v>1710</v>
      </c>
      <c r="B344">
        <v>40.286058999706434</v>
      </c>
    </row>
    <row r="345" spans="1:2" x14ac:dyDescent="0.4">
      <c r="A345">
        <v>1715</v>
      </c>
      <c r="B345">
        <v>40.293970960051738</v>
      </c>
    </row>
    <row r="346" spans="1:2" x14ac:dyDescent="0.4">
      <c r="A346">
        <v>1720</v>
      </c>
      <c r="B346">
        <v>40.301836924136047</v>
      </c>
    </row>
    <row r="347" spans="1:2" x14ac:dyDescent="0.4">
      <c r="A347">
        <v>1725</v>
      </c>
      <c r="B347">
        <v>40.309657291886332</v>
      </c>
    </row>
    <row r="348" spans="1:2" x14ac:dyDescent="0.4">
      <c r="A348">
        <v>1730</v>
      </c>
      <c r="B348">
        <v>40.317432458606753</v>
      </c>
    </row>
    <row r="349" spans="1:2" x14ac:dyDescent="0.4">
      <c r="A349">
        <v>1735</v>
      </c>
      <c r="B349">
        <v>40.325162815045182</v>
      </c>
    </row>
    <row r="350" spans="1:2" x14ac:dyDescent="0.4">
      <c r="A350">
        <v>1740</v>
      </c>
      <c r="B350">
        <v>40.332848747458719</v>
      </c>
    </row>
    <row r="351" spans="1:2" x14ac:dyDescent="0.4">
      <c r="A351">
        <v>1745</v>
      </c>
      <c r="B351">
        <v>40.340490637677995</v>
      </c>
    </row>
    <row r="352" spans="1:2" x14ac:dyDescent="0.4">
      <c r="A352">
        <v>1750</v>
      </c>
      <c r="B352">
        <v>40.348088863170389</v>
      </c>
    </row>
    <row r="353" spans="1:2" x14ac:dyDescent="0.4">
      <c r="A353">
        <v>1755</v>
      </c>
      <c r="B353">
        <v>40.355643797102189</v>
      </c>
    </row>
    <row r="354" spans="1:2" x14ac:dyDescent="0.4">
      <c r="A354">
        <v>1760</v>
      </c>
      <c r="B354">
        <v>40.363155808399682</v>
      </c>
    </row>
    <row r="355" spans="1:2" x14ac:dyDescent="0.4">
      <c r="A355">
        <v>1765</v>
      </c>
      <c r="B355">
        <v>40.370625261809188</v>
      </c>
    </row>
    <row r="356" spans="1:2" x14ac:dyDescent="0.4">
      <c r="A356">
        <v>1770</v>
      </c>
      <c r="B356">
        <v>40.378052517956078</v>
      </c>
    </row>
    <row r="357" spans="1:2" x14ac:dyDescent="0.4">
      <c r="A357">
        <v>1775</v>
      </c>
      <c r="B357">
        <v>40.385437933402855</v>
      </c>
    </row>
    <row r="358" spans="1:2" x14ac:dyDescent="0.4">
      <c r="A358">
        <v>1780</v>
      </c>
      <c r="B358">
        <v>40.392781860706165</v>
      </c>
    </row>
    <row r="359" spans="1:2" x14ac:dyDescent="0.4">
      <c r="A359">
        <v>1785</v>
      </c>
      <c r="B359">
        <v>40.400084648472898</v>
      </c>
    </row>
    <row r="360" spans="1:2" x14ac:dyDescent="0.4">
      <c r="A360">
        <v>1790</v>
      </c>
      <c r="B360">
        <v>40.407346641415366</v>
      </c>
    </row>
    <row r="361" spans="1:2" x14ac:dyDescent="0.4">
      <c r="A361">
        <v>1795</v>
      </c>
      <c r="B361">
        <v>40.414568180405517</v>
      </c>
    </row>
    <row r="362" spans="1:2" x14ac:dyDescent="0.4">
      <c r="A362">
        <v>1800</v>
      </c>
      <c r="B362">
        <v>40.421749602528287</v>
      </c>
    </row>
    <row r="363" spans="1:2" x14ac:dyDescent="0.4">
      <c r="A363">
        <v>1805</v>
      </c>
      <c r="B363">
        <v>40.428891241134004</v>
      </c>
    </row>
    <row r="364" spans="1:2" x14ac:dyDescent="0.4">
      <c r="A364">
        <v>1810</v>
      </c>
      <c r="B364">
        <v>40.435993425890025</v>
      </c>
    </row>
    <row r="365" spans="1:2" x14ac:dyDescent="0.4">
      <c r="A365">
        <v>1815</v>
      </c>
      <c r="B365">
        <v>40.443056482831402</v>
      </c>
    </row>
    <row r="366" spans="1:2" x14ac:dyDescent="0.4">
      <c r="A366">
        <v>1820</v>
      </c>
      <c r="B366">
        <v>40.45008073441079</v>
      </c>
    </row>
    <row r="367" spans="1:2" x14ac:dyDescent="0.4">
      <c r="A367">
        <v>1825</v>
      </c>
      <c r="B367">
        <v>40.457066499547537</v>
      </c>
    </row>
    <row r="368" spans="1:2" x14ac:dyDescent="0.4">
      <c r="A368">
        <v>1830</v>
      </c>
      <c r="B368">
        <v>40.4640140936759</v>
      </c>
    </row>
    <row r="369" spans="1:2" x14ac:dyDescent="0.4">
      <c r="A369">
        <v>1835</v>
      </c>
      <c r="B369">
        <v>40.470923828792579</v>
      </c>
    </row>
    <row r="370" spans="1:2" x14ac:dyDescent="0.4">
      <c r="A370">
        <v>1840</v>
      </c>
      <c r="B370">
        <v>40.477796013503337</v>
      </c>
    </row>
    <row r="371" spans="1:2" x14ac:dyDescent="0.4">
      <c r="A371">
        <v>1845</v>
      </c>
      <c r="B371">
        <v>40.484630953069036</v>
      </c>
    </row>
    <row r="372" spans="1:2" x14ac:dyDescent="0.4">
      <c r="A372">
        <v>1850</v>
      </c>
      <c r="B372">
        <v>40.491428949450743</v>
      </c>
    </row>
    <row r="373" spans="1:2" x14ac:dyDescent="0.4">
      <c r="A373">
        <v>1855</v>
      </c>
      <c r="B373">
        <v>40.498190301354271</v>
      </c>
    </row>
    <row r="374" spans="1:2" x14ac:dyDescent="0.4">
      <c r="A374">
        <v>1860</v>
      </c>
      <c r="B374">
        <v>40.504915304273872</v>
      </c>
    </row>
    <row r="375" spans="1:2" x14ac:dyDescent="0.4">
      <c r="A375">
        <v>1865</v>
      </c>
      <c r="B375">
        <v>40.511604250535299</v>
      </c>
    </row>
    <row r="376" spans="1:2" x14ac:dyDescent="0.4">
      <c r="A376">
        <v>1870</v>
      </c>
      <c r="B376">
        <v>40.518257429338178</v>
      </c>
    </row>
    <row r="377" spans="1:2" x14ac:dyDescent="0.4">
      <c r="A377">
        <v>1875</v>
      </c>
      <c r="B377">
        <v>40.524875126797667</v>
      </c>
    </row>
    <row r="378" spans="1:2" x14ac:dyDescent="0.4">
      <c r="A378">
        <v>1880</v>
      </c>
      <c r="B378">
        <v>40.531457625985468</v>
      </c>
    </row>
    <row r="379" spans="1:2" x14ac:dyDescent="0.4">
      <c r="A379">
        <v>1885</v>
      </c>
      <c r="B379">
        <v>40.538005206970169</v>
      </c>
    </row>
    <row r="380" spans="1:2" x14ac:dyDescent="0.4">
      <c r="A380">
        <v>1890</v>
      </c>
      <c r="B380">
        <v>40.54451814685703</v>
      </c>
    </row>
    <row r="381" spans="1:2" x14ac:dyDescent="0.4">
      <c r="A381">
        <v>1895</v>
      </c>
      <c r="B381">
        <v>40.550996719826962</v>
      </c>
    </row>
    <row r="382" spans="1:2" x14ac:dyDescent="0.4">
      <c r="A382">
        <v>1900</v>
      </c>
      <c r="B382">
        <v>40.557441197175123</v>
      </c>
    </row>
    <row r="383" spans="1:2" x14ac:dyDescent="0.4">
      <c r="A383">
        <v>1905</v>
      </c>
      <c r="B383">
        <v>40.56385184734868</v>
      </c>
    </row>
    <row r="384" spans="1:2" x14ac:dyDescent="0.4">
      <c r="A384">
        <v>1910</v>
      </c>
      <c r="B384">
        <v>40.570228935984147</v>
      </c>
    </row>
    <row r="385" spans="1:2" x14ac:dyDescent="0.4">
      <c r="A385">
        <v>1915</v>
      </c>
      <c r="B385">
        <v>40.57657272594404</v>
      </c>
    </row>
    <row r="386" spans="1:2" x14ac:dyDescent="0.4">
      <c r="A386">
        <v>1920</v>
      </c>
      <c r="B386">
        <v>40.582883477353015</v>
      </c>
    </row>
    <row r="387" spans="1:2" x14ac:dyDescent="0.4">
      <c r="A387">
        <v>1925</v>
      </c>
      <c r="B387">
        <v>40.589161447633394</v>
      </c>
    </row>
    <row r="388" spans="1:2" x14ac:dyDescent="0.4">
      <c r="A388">
        <v>1930</v>
      </c>
      <c r="B388">
        <v>40.595406891540208</v>
      </c>
    </row>
    <row r="389" spans="1:2" x14ac:dyDescent="0.4">
      <c r="A389">
        <v>1935</v>
      </c>
      <c r="B389">
        <v>40.60162006119559</v>
      </c>
    </row>
    <row r="390" spans="1:2" x14ac:dyDescent="0.4">
      <c r="A390">
        <v>1940</v>
      </c>
      <c r="B390">
        <v>40.607801206122758</v>
      </c>
    </row>
    <row r="391" spans="1:2" x14ac:dyDescent="0.4">
      <c r="A391">
        <v>1945</v>
      </c>
      <c r="B391">
        <v>40.613950573279389</v>
      </c>
    </row>
    <row r="392" spans="1:2" x14ac:dyDescent="0.4">
      <c r="A392">
        <v>1950</v>
      </c>
      <c r="B392">
        <v>40.620068407090521</v>
      </c>
    </row>
    <row r="393" spans="1:2" x14ac:dyDescent="0.4">
      <c r="A393">
        <v>1955</v>
      </c>
      <c r="B393">
        <v>40.626154949480913</v>
      </c>
    </row>
    <row r="394" spans="1:2" x14ac:dyDescent="0.4">
      <c r="A394">
        <v>1960</v>
      </c>
      <c r="B394">
        <v>40.632210439906956</v>
      </c>
    </row>
    <row r="395" spans="1:2" x14ac:dyDescent="0.4">
      <c r="A395">
        <v>1965</v>
      </c>
      <c r="B395">
        <v>40.638235115388042</v>
      </c>
    </row>
    <row r="396" spans="1:2" x14ac:dyDescent="0.4">
      <c r="A396">
        <v>1970</v>
      </c>
      <c r="B396">
        <v>40.644229210537546</v>
      </c>
    </row>
    <row r="397" spans="1:2" x14ac:dyDescent="0.4">
      <c r="A397">
        <v>1975</v>
      </c>
      <c r="B397">
        <v>40.650192957593212</v>
      </c>
    </row>
    <row r="398" spans="1:2" x14ac:dyDescent="0.4">
      <c r="A398">
        <v>1980</v>
      </c>
      <c r="B398">
        <v>40.656126586447186</v>
      </c>
    </row>
    <row r="399" spans="1:2" x14ac:dyDescent="0.4">
      <c r="A399">
        <v>1985</v>
      </c>
      <c r="B399">
        <v>40.662030324675541</v>
      </c>
    </row>
    <row r="400" spans="1:2" x14ac:dyDescent="0.4">
      <c r="A400">
        <v>1990</v>
      </c>
      <c r="B400">
        <v>40.667904397567355</v>
      </c>
    </row>
    <row r="401" spans="1:2" x14ac:dyDescent="0.4">
      <c r="A401">
        <v>1995</v>
      </c>
      <c r="B401">
        <v>40.673749028153402</v>
      </c>
    </row>
    <row r="402" spans="1:2" x14ac:dyDescent="0.4">
      <c r="A402">
        <v>2000</v>
      </c>
      <c r="B402">
        <v>40.679564437234369</v>
      </c>
    </row>
    <row r="403" spans="1:2" x14ac:dyDescent="0.4">
      <c r="A403">
        <v>2005</v>
      </c>
      <c r="B403">
        <v>40.685350843408607</v>
      </c>
    </row>
    <row r="404" spans="1:2" x14ac:dyDescent="0.4">
      <c r="A404">
        <v>2010</v>
      </c>
      <c r="B404">
        <v>40.691108463099596</v>
      </c>
    </row>
    <row r="405" spans="1:2" x14ac:dyDescent="0.4">
      <c r="A405">
        <v>2015</v>
      </c>
      <c r="B405">
        <v>40.696837510582888</v>
      </c>
    </row>
    <row r="406" spans="1:2" x14ac:dyDescent="0.4">
      <c r="A406">
        <v>2020</v>
      </c>
      <c r="B406">
        <v>40.702538198012689</v>
      </c>
    </row>
    <row r="407" spans="1:2" x14ac:dyDescent="0.4">
      <c r="A407">
        <v>2025</v>
      </c>
      <c r="B407">
        <v>40.708210735448034</v>
      </c>
    </row>
    <row r="408" spans="1:2" x14ac:dyDescent="0.4">
      <c r="A408">
        <v>2030</v>
      </c>
      <c r="B408">
        <v>40.713855330878609</v>
      </c>
    </row>
    <row r="409" spans="1:2" x14ac:dyDescent="0.4">
      <c r="A409">
        <v>2035</v>
      </c>
      <c r="B409">
        <v>40.71947219025018</v>
      </c>
    </row>
    <row r="410" spans="1:2" x14ac:dyDescent="0.4">
      <c r="A410">
        <v>2040</v>
      </c>
      <c r="B410">
        <v>40.725061517489571</v>
      </c>
    </row>
    <row r="411" spans="1:2" x14ac:dyDescent="0.4">
      <c r="A411">
        <v>2045</v>
      </c>
      <c r="B411">
        <v>40.730623514529455</v>
      </c>
    </row>
    <row r="412" spans="1:2" x14ac:dyDescent="0.4">
      <c r="A412">
        <v>2050</v>
      </c>
      <c r="B412">
        <v>40.736158381332551</v>
      </c>
    </row>
    <row r="413" spans="1:2" x14ac:dyDescent="0.4">
      <c r="A413">
        <v>2055</v>
      </c>
      <c r="B413">
        <v>40.741666315915673</v>
      </c>
    </row>
    <row r="414" spans="1:2" x14ac:dyDescent="0.4">
      <c r="A414">
        <v>2060</v>
      </c>
      <c r="B414">
        <v>40.74714751437331</v>
      </c>
    </row>
    <row r="415" spans="1:2" x14ac:dyDescent="0.4">
      <c r="A415">
        <v>2065</v>
      </c>
      <c r="B415">
        <v>40.752602170900893</v>
      </c>
    </row>
    <row r="416" spans="1:2" x14ac:dyDescent="0.4">
      <c r="A416">
        <v>2070</v>
      </c>
      <c r="B416">
        <v>40.758030477817726</v>
      </c>
    </row>
    <row r="417" spans="1:2" x14ac:dyDescent="0.4">
      <c r="A417">
        <v>2075</v>
      </c>
      <c r="B417">
        <v>40.763432625589616</v>
      </c>
    </row>
    <row r="418" spans="1:2" x14ac:dyDescent="0.4">
      <c r="A418">
        <v>2080</v>
      </c>
      <c r="B418">
        <v>40.768808802851112</v>
      </c>
    </row>
    <row r="419" spans="1:2" x14ac:dyDescent="0.4">
      <c r="A419">
        <v>2085</v>
      </c>
      <c r="B419">
        <v>40.774159196427455</v>
      </c>
    </row>
    <row r="420" spans="1:2" x14ac:dyDescent="0.4">
      <c r="A420">
        <v>2090</v>
      </c>
      <c r="B420">
        <v>40.779483991356294</v>
      </c>
    </row>
    <row r="421" spans="1:2" x14ac:dyDescent="0.4">
      <c r="A421">
        <v>2095</v>
      </c>
      <c r="B421">
        <v>40.784783370908919</v>
      </c>
    </row>
    <row r="422" spans="1:2" x14ac:dyDescent="0.4">
      <c r="A422">
        <v>2100</v>
      </c>
      <c r="B422">
        <v>40.790057516611327</v>
      </c>
    </row>
    <row r="423" spans="1:2" x14ac:dyDescent="0.4">
      <c r="A423">
        <v>2105</v>
      </c>
      <c r="B423">
        <v>40.79530660826498</v>
      </c>
    </row>
    <row r="424" spans="1:2" x14ac:dyDescent="0.4">
      <c r="A424">
        <v>2110</v>
      </c>
      <c r="B424">
        <v>40.800530823967165</v>
      </c>
    </row>
    <row r="425" spans="1:2" x14ac:dyDescent="0.4">
      <c r="A425">
        <v>2115</v>
      </c>
      <c r="B425">
        <v>40.805730340131213</v>
      </c>
    </row>
    <row r="426" spans="1:2" x14ac:dyDescent="0.4">
      <c r="A426">
        <v>2120</v>
      </c>
      <c r="B426">
        <v>40.810905331506291</v>
      </c>
    </row>
    <row r="427" spans="1:2" x14ac:dyDescent="0.4">
      <c r="A427">
        <v>2125</v>
      </c>
      <c r="B427">
        <v>40.816055971197017</v>
      </c>
    </row>
    <row r="428" spans="1:2" x14ac:dyDescent="0.4">
      <c r="A428">
        <v>2130</v>
      </c>
      <c r="B428">
        <v>40.821182430682747</v>
      </c>
    </row>
    <row r="429" spans="1:2" x14ac:dyDescent="0.4">
      <c r="A429">
        <v>2135</v>
      </c>
      <c r="B429">
        <v>40.826284879836614</v>
      </c>
    </row>
    <row r="430" spans="1:2" x14ac:dyDescent="0.4">
      <c r="A430">
        <v>2140</v>
      </c>
      <c r="B430">
        <v>40.831363486944248</v>
      </c>
    </row>
    <row r="431" spans="1:2" x14ac:dyDescent="0.4">
      <c r="A431">
        <v>2145</v>
      </c>
      <c r="B431">
        <v>40.836418418722367</v>
      </c>
    </row>
    <row r="432" spans="1:2" x14ac:dyDescent="0.4">
      <c r="A432">
        <v>2150</v>
      </c>
      <c r="B432">
        <v>40.841449840336921</v>
      </c>
    </row>
    <row r="433" spans="1:2" x14ac:dyDescent="0.4">
      <c r="A433">
        <v>2155</v>
      </c>
      <c r="B433">
        <v>40.846457915421119</v>
      </c>
    </row>
    <row r="434" spans="1:2" x14ac:dyDescent="0.4">
      <c r="A434">
        <v>2160</v>
      </c>
      <c r="B434">
        <v>40.851442806093196</v>
      </c>
    </row>
    <row r="435" spans="1:2" x14ac:dyDescent="0.4">
      <c r="A435">
        <v>2165</v>
      </c>
      <c r="B435">
        <v>40.856404672973866</v>
      </c>
    </row>
    <row r="436" spans="1:2" x14ac:dyDescent="0.4">
      <c r="A436">
        <v>2170</v>
      </c>
      <c r="B436">
        <v>40.861343675203585</v>
      </c>
    </row>
    <row r="437" spans="1:2" x14ac:dyDescent="0.4">
      <c r="A437">
        <v>2175</v>
      </c>
      <c r="B437">
        <v>40.866259970459559</v>
      </c>
    </row>
    <row r="438" spans="1:2" x14ac:dyDescent="0.4">
      <c r="A438">
        <v>2180</v>
      </c>
      <c r="B438">
        <v>40.87115371497255</v>
      </c>
    </row>
    <row r="439" spans="1:2" x14ac:dyDescent="0.4">
      <c r="A439">
        <v>2185</v>
      </c>
      <c r="B439">
        <v>40.876025063543388</v>
      </c>
    </row>
    <row r="440" spans="1:2" x14ac:dyDescent="0.4">
      <c r="A440">
        <v>2190</v>
      </c>
      <c r="B440">
        <v>40.880874169559299</v>
      </c>
    </row>
    <row r="441" spans="1:2" x14ac:dyDescent="0.4">
      <c r="A441">
        <v>2195</v>
      </c>
      <c r="B441">
        <v>40.885701185010028</v>
      </c>
    </row>
    <row r="442" spans="1:2" x14ac:dyDescent="0.4">
      <c r="A442">
        <v>2200</v>
      </c>
      <c r="B442">
        <v>40.890506260503713</v>
      </c>
    </row>
    <row r="443" spans="1:2" x14ac:dyDescent="0.4">
      <c r="A443">
        <v>2205</v>
      </c>
      <c r="B443">
        <v>40.895289545282481</v>
      </c>
    </row>
    <row r="444" spans="1:2" x14ac:dyDescent="0.4">
      <c r="A444">
        <v>2210</v>
      </c>
      <c r="B444">
        <v>40.900051187238041</v>
      </c>
    </row>
    <row r="445" spans="1:2" x14ac:dyDescent="0.4">
      <c r="A445">
        <v>2215</v>
      </c>
      <c r="B445">
        <v>40.904791332926777</v>
      </c>
    </row>
    <row r="446" spans="1:2" x14ac:dyDescent="0.4">
      <c r="A446">
        <v>2220</v>
      </c>
      <c r="B446">
        <v>40.909510127584859</v>
      </c>
    </row>
    <row r="447" spans="1:2" x14ac:dyDescent="0.4">
      <c r="A447">
        <v>2225</v>
      </c>
      <c r="B447">
        <v>40.914207715143078</v>
      </c>
    </row>
    <row r="448" spans="1:2" x14ac:dyDescent="0.4">
      <c r="A448">
        <v>2230</v>
      </c>
      <c r="B448">
        <v>40.918884238241446</v>
      </c>
    </row>
    <row r="449" spans="1:2" x14ac:dyDescent="0.4">
      <c r="A449">
        <v>2235</v>
      </c>
      <c r="B449">
        <v>40.92353983824367</v>
      </c>
    </row>
    <row r="450" spans="1:2" x14ac:dyDescent="0.4">
      <c r="A450">
        <v>2240</v>
      </c>
      <c r="B450">
        <v>40.928174655251347</v>
      </c>
    </row>
    <row r="451" spans="1:2" x14ac:dyDescent="0.4">
      <c r="A451">
        <v>2245</v>
      </c>
      <c r="B451">
        <v>40.932788828118071</v>
      </c>
    </row>
    <row r="452" spans="1:2" x14ac:dyDescent="0.4">
      <c r="A452">
        <v>2250</v>
      </c>
      <c r="B452">
        <v>40.937382494463257</v>
      </c>
    </row>
    <row r="453" spans="1:2" x14ac:dyDescent="0.4">
      <c r="A453">
        <v>2255</v>
      </c>
      <c r="B453">
        <v>40.941955790685867</v>
      </c>
    </row>
    <row r="454" spans="1:2" x14ac:dyDescent="0.4">
      <c r="A454">
        <v>2260</v>
      </c>
      <c r="B454">
        <v>40.946508851977853</v>
      </c>
    </row>
    <row r="455" spans="1:2" x14ac:dyDescent="0.4">
      <c r="A455">
        <v>2265</v>
      </c>
      <c r="B455">
        <v>40.951041812337508</v>
      </c>
    </row>
    <row r="456" spans="1:2" x14ac:dyDescent="0.4">
      <c r="A456">
        <v>2270</v>
      </c>
      <c r="B456">
        <v>40.95555480458264</v>
      </c>
    </row>
    <row r="457" spans="1:2" x14ac:dyDescent="0.4">
      <c r="A457">
        <v>2275</v>
      </c>
      <c r="B457">
        <v>40.960047960363454</v>
      </c>
    </row>
    <row r="458" spans="1:2" x14ac:dyDescent="0.4">
      <c r="A458">
        <v>2280</v>
      </c>
      <c r="B458">
        <v>40.964521410175479</v>
      </c>
    </row>
    <row r="459" spans="1:2" x14ac:dyDescent="0.4">
      <c r="A459">
        <v>2285</v>
      </c>
      <c r="B459">
        <v>40.968975283372096</v>
      </c>
    </row>
    <row r="460" spans="1:2" x14ac:dyDescent="0.4">
      <c r="A460">
        <v>2290</v>
      </c>
      <c r="B460">
        <v>40.973409708177044</v>
      </c>
    </row>
    <row r="461" spans="1:2" x14ac:dyDescent="0.4">
      <c r="A461">
        <v>2295</v>
      </c>
      <c r="B461">
        <v>40.977824811696742</v>
      </c>
    </row>
    <row r="462" spans="1:2" x14ac:dyDescent="0.4">
      <c r="A462">
        <v>2300</v>
      </c>
      <c r="B462">
        <v>40.982220719932393</v>
      </c>
    </row>
    <row r="463" spans="1:2" x14ac:dyDescent="0.4">
      <c r="A463">
        <v>2305</v>
      </c>
      <c r="B463">
        <v>40.986597557792003</v>
      </c>
    </row>
    <row r="464" spans="1:2" x14ac:dyDescent="0.4">
      <c r="A464">
        <v>2310</v>
      </c>
      <c r="B464">
        <v>40.990955449102202</v>
      </c>
    </row>
    <row r="465" spans="1:2" x14ac:dyDescent="0.4">
      <c r="A465">
        <v>2315</v>
      </c>
      <c r="B465">
        <v>40.995294516619914</v>
      </c>
    </row>
    <row r="466" spans="1:2" x14ac:dyDescent="0.4">
      <c r="A466">
        <v>2320</v>
      </c>
      <c r="B466">
        <v>40.999614882043893</v>
      </c>
    </row>
    <row r="467" spans="1:2" x14ac:dyDescent="0.4">
      <c r="A467">
        <v>2325</v>
      </c>
      <c r="B467">
        <v>41.003916666026072</v>
      </c>
    </row>
    <row r="468" spans="1:2" x14ac:dyDescent="0.4">
      <c r="A468">
        <v>2330</v>
      </c>
      <c r="B468">
        <v>41.008199988182859</v>
      </c>
    </row>
    <row r="469" spans="1:2" x14ac:dyDescent="0.4">
      <c r="A469">
        <v>2335</v>
      </c>
      <c r="B469">
        <v>41.012464967106133</v>
      </c>
    </row>
    <row r="470" spans="1:2" x14ac:dyDescent="0.4">
      <c r="A470">
        <v>2340</v>
      </c>
      <c r="B470">
        <v>41.016711720374289</v>
      </c>
    </row>
    <row r="471" spans="1:2" x14ac:dyDescent="0.4">
      <c r="A471">
        <v>2345</v>
      </c>
      <c r="B471">
        <v>41.020940364562946</v>
      </c>
    </row>
    <row r="472" spans="1:2" x14ac:dyDescent="0.4">
      <c r="A472">
        <v>2350</v>
      </c>
      <c r="B472">
        <v>41.025151015255673</v>
      </c>
    </row>
    <row r="473" spans="1:2" x14ac:dyDescent="0.4">
      <c r="A473">
        <v>2355</v>
      </c>
      <c r="B473">
        <v>41.029343787054515</v>
      </c>
    </row>
    <row r="474" spans="1:2" x14ac:dyDescent="0.4">
      <c r="A474">
        <v>2360</v>
      </c>
      <c r="B474">
        <v>41.03351879359036</v>
      </c>
    </row>
    <row r="475" spans="1:2" x14ac:dyDescent="0.4">
      <c r="A475">
        <v>2365</v>
      </c>
      <c r="B475">
        <v>41.037676147533233</v>
      </c>
    </row>
    <row r="476" spans="1:2" x14ac:dyDescent="0.4">
      <c r="A476">
        <v>2370</v>
      </c>
      <c r="B476">
        <v>41.041815960602428</v>
      </c>
    </row>
    <row r="477" spans="1:2" x14ac:dyDescent="0.4">
      <c r="A477">
        <v>2375</v>
      </c>
      <c r="B477">
        <v>41.045938343576488</v>
      </c>
    </row>
    <row r="478" spans="1:2" x14ac:dyDescent="0.4">
      <c r="A478">
        <v>2380</v>
      </c>
      <c r="B478">
        <v>41.050043406303125</v>
      </c>
    </row>
    <row r="479" spans="1:2" x14ac:dyDescent="0.4">
      <c r="A479">
        <v>2385</v>
      </c>
      <c r="B479">
        <v>41.054131257708953</v>
      </c>
    </row>
    <row r="480" spans="1:2" x14ac:dyDescent="0.4">
      <c r="A480">
        <v>2390</v>
      </c>
      <c r="B480">
        <v>41.058202005809115</v>
      </c>
    </row>
    <row r="481" spans="1:2" x14ac:dyDescent="0.4">
      <c r="A481">
        <v>2395</v>
      </c>
      <c r="B481">
        <v>41.062255757716812</v>
      </c>
    </row>
    <row r="482" spans="1:2" x14ac:dyDescent="0.4">
      <c r="A482">
        <v>2400</v>
      </c>
      <c r="B482">
        <v>41.066292619652714</v>
      </c>
    </row>
    <row r="483" spans="1:2" x14ac:dyDescent="0.4">
      <c r="A483">
        <v>2405</v>
      </c>
      <c r="B483">
        <v>41.07031269695419</v>
      </c>
    </row>
    <row r="484" spans="1:2" x14ac:dyDescent="0.4">
      <c r="A484">
        <v>2410</v>
      </c>
      <c r="B484">
        <v>41.074316094084494</v>
      </c>
    </row>
    <row r="485" spans="1:2" x14ac:dyDescent="0.4">
      <c r="A485">
        <v>2415</v>
      </c>
      <c r="B485">
        <v>41.078302914641853</v>
      </c>
    </row>
    <row r="486" spans="1:2" x14ac:dyDescent="0.4">
      <c r="A486">
        <v>2420</v>
      </c>
      <c r="B486">
        <v>41.082273261368329</v>
      </c>
    </row>
    <row r="487" spans="1:2" x14ac:dyDescent="0.4">
      <c r="A487">
        <v>2425</v>
      </c>
      <c r="B487">
        <v>41.086227236158685</v>
      </c>
    </row>
    <row r="488" spans="1:2" x14ac:dyDescent="0.4">
      <c r="A488">
        <v>2430</v>
      </c>
      <c r="B488">
        <v>41.090164940069116</v>
      </c>
    </row>
    <row r="489" spans="1:2" x14ac:dyDescent="0.4">
      <c r="A489">
        <v>2435</v>
      </c>
      <c r="B489">
        <v>41.094086473325817</v>
      </c>
    </row>
    <row r="490" spans="1:2" x14ac:dyDescent="0.4">
      <c r="A490">
        <v>2440</v>
      </c>
      <c r="B490">
        <v>41.097991935333525</v>
      </c>
    </row>
    <row r="491" spans="1:2" x14ac:dyDescent="0.4">
      <c r="A491">
        <v>2445</v>
      </c>
      <c r="B491">
        <v>41.101881424683903</v>
      </c>
    </row>
    <row r="492" spans="1:2" x14ac:dyDescent="0.4">
      <c r="A492">
        <v>2450</v>
      </c>
      <c r="B492">
        <v>41.10575503916381</v>
      </c>
    </row>
    <row r="493" spans="1:2" x14ac:dyDescent="0.4">
      <c r="A493">
        <v>2455</v>
      </c>
      <c r="B493">
        <v>41.109612875763567</v>
      </c>
    </row>
    <row r="494" spans="1:2" x14ac:dyDescent="0.4">
      <c r="A494">
        <v>2460</v>
      </c>
      <c r="B494">
        <v>41.113455030684953</v>
      </c>
    </row>
    <row r="495" spans="1:2" x14ac:dyDescent="0.4">
      <c r="A495">
        <v>2465</v>
      </c>
      <c r="B495">
        <v>41.11728159934929</v>
      </c>
    </row>
    <row r="496" spans="1:2" x14ac:dyDescent="0.4">
      <c r="A496">
        <v>2470</v>
      </c>
      <c r="B496">
        <v>41.121092676405297</v>
      </c>
    </row>
    <row r="497" spans="1:2" x14ac:dyDescent="0.4">
      <c r="A497">
        <v>2475</v>
      </c>
      <c r="B497">
        <v>41.124888355736871</v>
      </c>
    </row>
    <row r="498" spans="1:2" x14ac:dyDescent="0.4">
      <c r="A498">
        <v>2480</v>
      </c>
      <c r="B498">
        <v>41.128668730470885</v>
      </c>
    </row>
    <row r="499" spans="1:2" x14ac:dyDescent="0.4">
      <c r="A499">
        <v>2485</v>
      </c>
      <c r="B499">
        <v>41.132433892984686</v>
      </c>
    </row>
    <row r="500" spans="1:2" x14ac:dyDescent="0.4">
      <c r="A500">
        <v>2490</v>
      </c>
      <c r="B500">
        <v>41.136183934913724</v>
      </c>
    </row>
    <row r="501" spans="1:2" x14ac:dyDescent="0.4">
      <c r="A501">
        <v>2495</v>
      </c>
      <c r="B501">
        <v>41.139918947158925</v>
      </c>
    </row>
    <row r="502" spans="1:2" x14ac:dyDescent="0.4">
      <c r="A502">
        <v>2500</v>
      </c>
      <c r="B502">
        <v>41.143639019894053</v>
      </c>
    </row>
    <row r="503" spans="1:2" x14ac:dyDescent="0.4">
      <c r="A503">
        <v>2505</v>
      </c>
      <c r="B503">
        <v>41.147344242572942</v>
      </c>
    </row>
    <row r="504" spans="1:2" x14ac:dyDescent="0.4">
      <c r="A504">
        <v>2510</v>
      </c>
      <c r="B504">
        <v>41.15103470393673</v>
      </c>
    </row>
    <row r="505" spans="1:2" x14ac:dyDescent="0.4">
      <c r="A505">
        <v>2515</v>
      </c>
      <c r="B505">
        <v>41.154710492020875</v>
      </c>
    </row>
    <row r="506" spans="1:2" x14ac:dyDescent="0.4">
      <c r="A506">
        <v>2520</v>
      </c>
      <c r="B506">
        <v>41.158371694162199</v>
      </c>
    </row>
    <row r="507" spans="1:2" x14ac:dyDescent="0.4">
      <c r="A507">
        <v>2525</v>
      </c>
      <c r="B507">
        <v>41.16201839700576</v>
      </c>
    </row>
    <row r="508" spans="1:2" x14ac:dyDescent="0.4">
      <c r="A508">
        <v>2530</v>
      </c>
      <c r="B508">
        <v>41.165650686511739</v>
      </c>
    </row>
    <row r="509" spans="1:2" x14ac:dyDescent="0.4">
      <c r="A509">
        <v>2535</v>
      </c>
      <c r="B509">
        <v>41.16926864796217</v>
      </c>
    </row>
    <row r="510" spans="1:2" x14ac:dyDescent="0.4">
      <c r="A510">
        <v>2540</v>
      </c>
      <c r="B510">
        <v>41.172872365967606</v>
      </c>
    </row>
    <row r="511" spans="1:2" x14ac:dyDescent="0.4">
      <c r="A511">
        <v>2545</v>
      </c>
      <c r="B511">
        <v>41.176461924473728</v>
      </c>
    </row>
    <row r="512" spans="1:2" x14ac:dyDescent="0.4">
      <c r="A512">
        <v>2550</v>
      </c>
      <c r="B512">
        <v>41.180037406767838</v>
      </c>
    </row>
    <row r="513" spans="1:2" x14ac:dyDescent="0.4">
      <c r="A513">
        <v>2555</v>
      </c>
      <c r="B513">
        <v>41.183598895485353</v>
      </c>
    </row>
    <row r="514" spans="1:2" x14ac:dyDescent="0.4">
      <c r="A514">
        <v>2560</v>
      </c>
      <c r="B514">
        <v>41.187146472616128</v>
      </c>
    </row>
    <row r="515" spans="1:2" x14ac:dyDescent="0.4">
      <c r="A515">
        <v>2565</v>
      </c>
      <c r="B515">
        <v>41.190680219510732</v>
      </c>
    </row>
    <row r="516" spans="1:2" x14ac:dyDescent="0.4">
      <c r="A516">
        <v>2570</v>
      </c>
      <c r="B516">
        <v>41.194200216886713</v>
      </c>
    </row>
    <row r="517" spans="1:2" x14ac:dyDescent="0.4">
      <c r="A517">
        <v>2575</v>
      </c>
      <c r="B517">
        <v>41.197706544834745</v>
      </c>
    </row>
    <row r="518" spans="1:2" x14ac:dyDescent="0.4">
      <c r="A518">
        <v>2580</v>
      </c>
      <c r="B518">
        <v>41.201199282824618</v>
      </c>
    </row>
    <row r="519" spans="1:2" x14ac:dyDescent="0.4">
      <c r="A519">
        <v>2585</v>
      </c>
      <c r="B519">
        <v>41.204678509711364</v>
      </c>
    </row>
    <row r="520" spans="1:2" x14ac:dyDescent="0.4">
      <c r="A520">
        <v>2590</v>
      </c>
      <c r="B520">
        <v>41.208144303741101</v>
      </c>
    </row>
    <row r="521" spans="1:2" x14ac:dyDescent="0.4">
      <c r="A521">
        <v>2595</v>
      </c>
      <c r="B521">
        <v>41.211596742556921</v>
      </c>
    </row>
    <row r="522" spans="1:2" x14ac:dyDescent="0.4">
      <c r="A522">
        <v>2600</v>
      </c>
      <c r="B522">
        <v>41.215035903204729</v>
      </c>
    </row>
    <row r="523" spans="1:2" x14ac:dyDescent="0.4">
      <c r="A523">
        <v>2605</v>
      </c>
      <c r="B523">
        <v>41.218461862138888</v>
      </c>
    </row>
    <row r="524" spans="1:2" x14ac:dyDescent="0.4">
      <c r="A524">
        <v>2610</v>
      </c>
      <c r="B524">
        <v>41.221874695227982</v>
      </c>
    </row>
    <row r="525" spans="1:2" x14ac:dyDescent="0.4">
      <c r="A525">
        <v>2615</v>
      </c>
      <c r="B525">
        <v>41.225274477760351</v>
      </c>
    </row>
    <row r="526" spans="1:2" x14ac:dyDescent="0.4">
      <c r="A526">
        <v>2620</v>
      </c>
      <c r="B526">
        <v>41.228661284449643</v>
      </c>
    </row>
    <row r="527" spans="1:2" x14ac:dyDescent="0.4">
      <c r="A527">
        <v>2625</v>
      </c>
      <c r="B527">
        <v>41.23203518944031</v>
      </c>
    </row>
    <row r="528" spans="1:2" x14ac:dyDescent="0.4">
      <c r="A528">
        <v>2630</v>
      </c>
      <c r="B528">
        <v>41.235396266312954</v>
      </c>
    </row>
    <row r="529" spans="1:2" x14ac:dyDescent="0.4">
      <c r="A529">
        <v>2635</v>
      </c>
      <c r="B529">
        <v>41.238744588089787</v>
      </c>
    </row>
    <row r="530" spans="1:2" x14ac:dyDescent="0.4">
      <c r="A530">
        <v>2640</v>
      </c>
      <c r="B530">
        <v>41.242080227239789</v>
      </c>
    </row>
    <row r="531" spans="1:2" x14ac:dyDescent="0.4">
      <c r="A531">
        <v>2645</v>
      </c>
      <c r="B531">
        <v>41.245403255684039</v>
      </c>
    </row>
    <row r="532" spans="1:2" x14ac:dyDescent="0.4">
      <c r="A532">
        <v>2650</v>
      </c>
      <c r="B532">
        <v>41.248713744800824</v>
      </c>
    </row>
    <row r="533" spans="1:2" x14ac:dyDescent="0.4">
      <c r="A533">
        <v>2655</v>
      </c>
      <c r="B533">
        <v>41.252011765430794</v>
      </c>
    </row>
    <row r="534" spans="1:2" x14ac:dyDescent="0.4">
      <c r="A534">
        <v>2660</v>
      </c>
      <c r="B534">
        <v>41.25529738788196</v>
      </c>
    </row>
    <row r="535" spans="1:2" x14ac:dyDescent="0.4">
      <c r="A535">
        <v>2665</v>
      </c>
      <c r="B535">
        <v>41.258570681934742</v>
      </c>
    </row>
    <row r="536" spans="1:2" x14ac:dyDescent="0.4">
      <c r="A536">
        <v>2670</v>
      </c>
      <c r="B536">
        <v>41.261831716846885</v>
      </c>
    </row>
    <row r="537" spans="1:2" x14ac:dyDescent="0.4">
      <c r="A537">
        <v>2675</v>
      </c>
      <c r="B537">
        <v>41.265080561358346</v>
      </c>
    </row>
    <row r="538" spans="1:2" x14ac:dyDescent="0.4">
      <c r="A538">
        <v>2680</v>
      </c>
      <c r="B538">
        <v>41.268317283696099</v>
      </c>
    </row>
    <row r="539" spans="1:2" x14ac:dyDescent="0.4">
      <c r="A539">
        <v>2685</v>
      </c>
      <c r="B539">
        <v>41.271541951578982</v>
      </c>
    </row>
    <row r="540" spans="1:2" x14ac:dyDescent="0.4">
      <c r="A540">
        <v>2690</v>
      </c>
      <c r="B540">
        <v>41.274754632222361</v>
      </c>
    </row>
    <row r="541" spans="1:2" x14ac:dyDescent="0.4">
      <c r="A541">
        <v>2695</v>
      </c>
      <c r="B541">
        <v>41.277955392342768</v>
      </c>
    </row>
    <row r="542" spans="1:2" x14ac:dyDescent="0.4">
      <c r="A542">
        <v>2700</v>
      </c>
      <c r="B542">
        <v>41.281144298162623</v>
      </c>
    </row>
    <row r="543" spans="1:2" x14ac:dyDescent="0.4">
      <c r="A543">
        <v>2705</v>
      </c>
      <c r="B543">
        <v>41.284321415414709</v>
      </c>
    </row>
    <row r="544" spans="1:2" x14ac:dyDescent="0.4">
      <c r="A544">
        <v>2710</v>
      </c>
      <c r="B544">
        <v>41.287486809346724</v>
      </c>
    </row>
    <row r="545" spans="1:2" x14ac:dyDescent="0.4">
      <c r="A545">
        <v>2715</v>
      </c>
      <c r="B545">
        <v>41.290640544725761</v>
      </c>
    </row>
    <row r="546" spans="1:2" x14ac:dyDescent="0.4">
      <c r="A546">
        <v>2720</v>
      </c>
      <c r="B546">
        <v>41.293782685842679</v>
      </c>
    </row>
    <row r="547" spans="1:2" x14ac:dyDescent="0.4">
      <c r="A547">
        <v>2725</v>
      </c>
      <c r="B547">
        <v>41.296913296516536</v>
      </c>
    </row>
    <row r="548" spans="1:2" x14ac:dyDescent="0.4">
      <c r="A548">
        <v>2730</v>
      </c>
      <c r="B548">
        <v>41.300032440098846</v>
      </c>
    </row>
    <row r="549" spans="1:2" x14ac:dyDescent="0.4">
      <c r="A549">
        <v>2735</v>
      </c>
      <c r="B549">
        <v>41.303140179477893</v>
      </c>
    </row>
    <row r="550" spans="1:2" x14ac:dyDescent="0.4">
      <c r="A550">
        <v>2740</v>
      </c>
      <c r="B550">
        <v>41.306236577082956</v>
      </c>
    </row>
    <row r="551" spans="1:2" x14ac:dyDescent="0.4">
      <c r="A551">
        <v>2745</v>
      </c>
      <c r="B551">
        <v>41.309321694888453</v>
      </c>
    </row>
    <row r="552" spans="1:2" x14ac:dyDescent="0.4">
      <c r="A552">
        <v>2750</v>
      </c>
      <c r="B552">
        <v>41.312395594418135</v>
      </c>
    </row>
    <row r="553" spans="1:2" x14ac:dyDescent="0.4">
      <c r="A553">
        <v>2755</v>
      </c>
      <c r="B553">
        <v>41.31545833674911</v>
      </c>
    </row>
    <row r="554" spans="1:2" x14ac:dyDescent="0.4">
      <c r="A554">
        <v>2760</v>
      </c>
      <c r="B554">
        <v>41.318509982515927</v>
      </c>
    </row>
    <row r="555" spans="1:2" x14ac:dyDescent="0.4">
      <c r="A555">
        <v>2765</v>
      </c>
      <c r="B555">
        <v>41.32155059191458</v>
      </c>
    </row>
    <row r="556" spans="1:2" x14ac:dyDescent="0.4">
      <c r="A556">
        <v>2770</v>
      </c>
      <c r="B556">
        <v>41.324580224706466</v>
      </c>
    </row>
    <row r="557" spans="1:2" x14ac:dyDescent="0.4">
      <c r="A557">
        <v>2775</v>
      </c>
      <c r="B557">
        <v>41.327598940222273</v>
      </c>
    </row>
    <row r="558" spans="1:2" x14ac:dyDescent="0.4">
      <c r="A558">
        <v>2780</v>
      </c>
      <c r="B558">
        <v>41.330606797365853</v>
      </c>
    </row>
    <row r="559" spans="1:2" x14ac:dyDescent="0.4">
      <c r="A559">
        <v>2785</v>
      </c>
      <c r="B559">
        <v>41.333603854618126</v>
      </c>
    </row>
    <row r="560" spans="1:2" x14ac:dyDescent="0.4">
      <c r="A560">
        <v>2790</v>
      </c>
      <c r="B560">
        <v>41.336590170040743</v>
      </c>
    </row>
    <row r="561" spans="1:2" x14ac:dyDescent="0.4">
      <c r="A561">
        <v>2795</v>
      </c>
      <c r="B561">
        <v>41.339565801279974</v>
      </c>
    </row>
    <row r="562" spans="1:2" x14ac:dyDescent="0.4">
      <c r="A562">
        <v>2800</v>
      </c>
      <c r="B562">
        <v>41.342530805570306</v>
      </c>
    </row>
    <row r="563" spans="1:2" x14ac:dyDescent="0.4">
      <c r="A563">
        <v>2805</v>
      </c>
      <c r="B563">
        <v>41.345485239738167</v>
      </c>
    </row>
    <row r="564" spans="1:2" x14ac:dyDescent="0.4">
      <c r="A564">
        <v>2810</v>
      </c>
      <c r="B564">
        <v>41.348429160205555</v>
      </c>
    </row>
    <row r="565" spans="1:2" x14ac:dyDescent="0.4">
      <c r="A565">
        <v>2815</v>
      </c>
      <c r="B565">
        <v>41.351362622993619</v>
      </c>
    </row>
    <row r="566" spans="1:2" x14ac:dyDescent="0.4">
      <c r="A566">
        <v>2820</v>
      </c>
      <c r="B566">
        <v>41.354285683726197</v>
      </c>
    </row>
    <row r="567" spans="1:2" x14ac:dyDescent="0.4">
      <c r="A567">
        <v>2825</v>
      </c>
      <c r="B567">
        <v>41.357198397633368</v>
      </c>
    </row>
    <row r="568" spans="1:2" x14ac:dyDescent="0.4">
      <c r="A568">
        <v>2830</v>
      </c>
      <c r="B568">
        <v>41.360100819554901</v>
      </c>
    </row>
    <row r="569" spans="1:2" x14ac:dyDescent="0.4">
      <c r="A569">
        <v>2835</v>
      </c>
      <c r="B569">
        <v>41.362993003943714</v>
      </c>
    </row>
    <row r="570" spans="1:2" x14ac:dyDescent="0.4">
      <c r="A570">
        <v>2840</v>
      </c>
      <c r="B570">
        <v>41.36587500486926</v>
      </c>
    </row>
    <row r="571" spans="1:2" x14ac:dyDescent="0.4">
      <c r="A571">
        <v>2845</v>
      </c>
      <c r="B571">
        <v>41.368746876020907</v>
      </c>
    </row>
    <row r="572" spans="1:2" x14ac:dyDescent="0.4">
      <c r="A572">
        <v>2850</v>
      </c>
      <c r="B572">
        <v>41.371608670711296</v>
      </c>
    </row>
    <row r="573" spans="1:2" x14ac:dyDescent="0.4">
      <c r="A573">
        <v>2855</v>
      </c>
      <c r="B573">
        <v>41.374460441879592</v>
      </c>
    </row>
    <row r="574" spans="1:2" x14ac:dyDescent="0.4">
      <c r="A574">
        <v>2860</v>
      </c>
      <c r="B574">
        <v>41.377302242094785</v>
      </c>
    </row>
    <row r="575" spans="1:2" x14ac:dyDescent="0.4">
      <c r="A575">
        <v>2865</v>
      </c>
      <c r="B575">
        <v>41.380134123558896</v>
      </c>
    </row>
    <row r="576" spans="1:2" x14ac:dyDescent="0.4">
      <c r="A576">
        <v>2870</v>
      </c>
      <c r="B576">
        <v>41.382956138110202</v>
      </c>
    </row>
    <row r="577" spans="1:2" x14ac:dyDescent="0.4">
      <c r="A577">
        <v>2875</v>
      </c>
      <c r="B577">
        <v>41.385768337226388</v>
      </c>
    </row>
    <row r="578" spans="1:2" x14ac:dyDescent="0.4">
      <c r="A578">
        <v>2880</v>
      </c>
      <c r="B578">
        <v>41.388570772027634</v>
      </c>
    </row>
    <row r="579" spans="1:2" x14ac:dyDescent="0.4">
      <c r="A579">
        <v>2885</v>
      </c>
      <c r="B579">
        <v>41.391363493279783</v>
      </c>
    </row>
    <row r="580" spans="1:2" x14ac:dyDescent="0.4">
      <c r="A580">
        <v>2890</v>
      </c>
      <c r="B580">
        <v>41.394146551397377</v>
      </c>
    </row>
    <row r="581" spans="1:2" x14ac:dyDescent="0.4">
      <c r="A581">
        <v>2895</v>
      </c>
      <c r="B581">
        <v>41.396919996446648</v>
      </c>
    </row>
    <row r="582" spans="1:2" x14ac:dyDescent="0.4">
      <c r="A582">
        <v>2900</v>
      </c>
      <c r="B582">
        <v>41.399683878148608</v>
      </c>
    </row>
    <row r="583" spans="1:2" x14ac:dyDescent="0.4">
      <c r="A583">
        <v>2905</v>
      </c>
      <c r="B583">
        <v>41.402438245881946</v>
      </c>
    </row>
    <row r="584" spans="1:2" x14ac:dyDescent="0.4">
      <c r="A584">
        <v>2910</v>
      </c>
      <c r="B584">
        <v>41.405183148685978</v>
      </c>
    </row>
    <row r="585" spans="1:2" x14ac:dyDescent="0.4">
      <c r="A585">
        <v>2915</v>
      </c>
      <c r="B585">
        <v>41.407918635263606</v>
      </c>
    </row>
    <row r="586" spans="1:2" x14ac:dyDescent="0.4">
      <c r="A586">
        <v>2920</v>
      </c>
      <c r="B586">
        <v>41.410644753984144</v>
      </c>
    </row>
    <row r="587" spans="1:2" x14ac:dyDescent="0.4">
      <c r="A587">
        <v>2925</v>
      </c>
      <c r="B587">
        <v>41.413361552886201</v>
      </c>
    </row>
    <row r="588" spans="1:2" x14ac:dyDescent="0.4">
      <c r="A588">
        <v>2930</v>
      </c>
      <c r="B588">
        <v>41.416069079680476</v>
      </c>
    </row>
    <row r="589" spans="1:2" x14ac:dyDescent="0.4">
      <c r="A589">
        <v>2935</v>
      </c>
      <c r="B589">
        <v>41.418767381752595</v>
      </c>
    </row>
    <row r="590" spans="1:2" x14ac:dyDescent="0.4">
      <c r="A590">
        <v>2940</v>
      </c>
      <c r="B590">
        <v>41.421456506165811</v>
      </c>
    </row>
    <row r="591" spans="1:2" x14ac:dyDescent="0.4">
      <c r="A591">
        <v>2945</v>
      </c>
      <c r="B591">
        <v>41.424136499663803</v>
      </c>
    </row>
    <row r="592" spans="1:2" x14ac:dyDescent="0.4">
      <c r="A592">
        <v>2950</v>
      </c>
      <c r="B592">
        <v>41.426807408673355</v>
      </c>
    </row>
    <row r="593" spans="1:2" x14ac:dyDescent="0.4">
      <c r="A593">
        <v>2955</v>
      </c>
      <c r="B593">
        <v>41.429469279307014</v>
      </c>
    </row>
    <row r="594" spans="1:2" x14ac:dyDescent="0.4">
      <c r="A594">
        <v>2960</v>
      </c>
      <c r="B594">
        <v>41.432122157365811</v>
      </c>
    </row>
    <row r="595" spans="1:2" x14ac:dyDescent="0.4">
      <c r="A595">
        <v>2965</v>
      </c>
      <c r="B595">
        <v>41.434766088341817</v>
      </c>
    </row>
    <row r="596" spans="1:2" x14ac:dyDescent="0.4">
      <c r="A596">
        <v>2970</v>
      </c>
      <c r="B596">
        <v>41.437401117420762</v>
      </c>
    </row>
    <row r="597" spans="1:2" x14ac:dyDescent="0.4">
      <c r="A597">
        <v>2975</v>
      </c>
      <c r="B597">
        <v>41.440027289484654</v>
      </c>
    </row>
    <row r="598" spans="1:2" x14ac:dyDescent="0.4">
      <c r="A598">
        <v>2980</v>
      </c>
      <c r="B598">
        <v>41.442644649114264</v>
      </c>
    </row>
    <row r="599" spans="1:2" x14ac:dyDescent="0.4">
      <c r="A599">
        <v>2985</v>
      </c>
      <c r="B599">
        <v>41.44525324059169</v>
      </c>
    </row>
    <row r="600" spans="1:2" x14ac:dyDescent="0.4">
      <c r="A600">
        <v>2990</v>
      </c>
      <c r="B600">
        <v>41.447853107902844</v>
      </c>
    </row>
    <row r="601" spans="1:2" x14ac:dyDescent="0.4">
      <c r="A601">
        <v>2995</v>
      </c>
      <c r="B601">
        <v>41.45044429473991</v>
      </c>
    </row>
    <row r="602" spans="1:2" x14ac:dyDescent="0.4">
      <c r="A602">
        <v>3000</v>
      </c>
      <c r="B602">
        <v>41.453026844503796</v>
      </c>
    </row>
    <row r="603" spans="1:2" x14ac:dyDescent="0.4">
      <c r="A603">
        <v>3005</v>
      </c>
      <c r="B603">
        <v>41.455600800306598</v>
      </c>
    </row>
    <row r="604" spans="1:2" x14ac:dyDescent="0.4">
      <c r="A604">
        <v>3010</v>
      </c>
      <c r="B604">
        <v>41.458166204973921</v>
      </c>
    </row>
    <row r="605" spans="1:2" x14ac:dyDescent="0.4">
      <c r="A605">
        <v>3015</v>
      </c>
      <c r="B605">
        <v>41.460723101047336</v>
      </c>
    </row>
    <row r="606" spans="1:2" x14ac:dyDescent="0.4">
      <c r="A606">
        <v>3020</v>
      </c>
      <c r="B606">
        <v>41.46327153078667</v>
      </c>
    </row>
    <row r="607" spans="1:2" x14ac:dyDescent="0.4">
      <c r="A607">
        <v>3025</v>
      </c>
      <c r="B607">
        <v>41.465811536172374</v>
      </c>
    </row>
    <row r="608" spans="1:2" x14ac:dyDescent="0.4">
      <c r="A608">
        <v>3030</v>
      </c>
      <c r="B608">
        <v>41.468343158907793</v>
      </c>
    </row>
    <row r="609" spans="1:2" x14ac:dyDescent="0.4">
      <c r="A609">
        <v>3035</v>
      </c>
      <c r="B609">
        <v>41.470866440421474</v>
      </c>
    </row>
    <row r="610" spans="1:2" x14ac:dyDescent="0.4">
      <c r="A610">
        <v>3040</v>
      </c>
      <c r="B610">
        <v>41.473381421869441</v>
      </c>
    </row>
    <row r="611" spans="1:2" x14ac:dyDescent="0.4">
      <c r="A611">
        <v>3045</v>
      </c>
      <c r="B611">
        <v>41.475888144137372</v>
      </c>
    </row>
    <row r="612" spans="1:2" x14ac:dyDescent="0.4">
      <c r="A612">
        <v>3050</v>
      </c>
      <c r="B612">
        <v>41.478386647842882</v>
      </c>
    </row>
    <row r="613" spans="1:2" x14ac:dyDescent="0.4">
      <c r="A613">
        <v>3055</v>
      </c>
      <c r="B613">
        <v>41.480876973337665</v>
      </c>
    </row>
    <row r="614" spans="1:2" x14ac:dyDescent="0.4">
      <c r="A614">
        <v>3060</v>
      </c>
      <c r="B614">
        <v>41.483359160709718</v>
      </c>
    </row>
    <row r="615" spans="1:2" x14ac:dyDescent="0.4">
      <c r="A615">
        <v>3065</v>
      </c>
      <c r="B615">
        <v>41.485833249785436</v>
      </c>
    </row>
    <row r="616" spans="1:2" x14ac:dyDescent="0.4">
      <c r="A616">
        <v>3070</v>
      </c>
      <c r="B616">
        <v>41.488299280131784</v>
      </c>
    </row>
    <row r="617" spans="1:2" x14ac:dyDescent="0.4">
      <c r="A617">
        <v>3075</v>
      </c>
      <c r="B617">
        <v>41.49075729105838</v>
      </c>
    </row>
    <row r="618" spans="1:2" x14ac:dyDescent="0.4">
      <c r="A618">
        <v>3080</v>
      </c>
      <c r="B618">
        <v>41.493207321619622</v>
      </c>
    </row>
    <row r="619" spans="1:2" x14ac:dyDescent="0.4">
      <c r="A619">
        <v>3085</v>
      </c>
      <c r="B619">
        <v>41.495649410616686</v>
      </c>
    </row>
    <row r="620" spans="1:2" x14ac:dyDescent="0.4">
      <c r="A620">
        <v>3090</v>
      </c>
      <c r="B620">
        <v>41.498083596599642</v>
      </c>
    </row>
    <row r="621" spans="1:2" x14ac:dyDescent="0.4">
      <c r="A621">
        <v>3095</v>
      </c>
      <c r="B621">
        <v>41.500509917869472</v>
      </c>
    </row>
    <row r="622" spans="1:2" x14ac:dyDescent="0.4">
      <c r="A622">
        <v>3100</v>
      </c>
      <c r="B622">
        <v>41.502928412480031</v>
      </c>
    </row>
    <row r="623" spans="1:2" x14ac:dyDescent="0.4">
      <c r="A623">
        <v>3105</v>
      </c>
      <c r="B623">
        <v>41.505339118240094</v>
      </c>
    </row>
    <row r="624" spans="1:2" x14ac:dyDescent="0.4">
      <c r="A624">
        <v>3110</v>
      </c>
      <c r="B624">
        <v>41.50774207271531</v>
      </c>
    </row>
    <row r="625" spans="1:2" x14ac:dyDescent="0.4">
      <c r="A625">
        <v>3115</v>
      </c>
      <c r="B625">
        <v>41.510137313230103</v>
      </c>
    </row>
    <row r="626" spans="1:2" x14ac:dyDescent="0.4">
      <c r="A626">
        <v>3120</v>
      </c>
      <c r="B626">
        <v>41.512524876869712</v>
      </c>
    </row>
    <row r="627" spans="1:2" x14ac:dyDescent="0.4">
      <c r="A627">
        <v>3125</v>
      </c>
      <c r="B627">
        <v>41.514904800481965</v>
      </c>
    </row>
    <row r="628" spans="1:2" x14ac:dyDescent="0.4">
      <c r="A628">
        <v>3130</v>
      </c>
      <c r="B628">
        <v>41.517277120679317</v>
      </c>
    </row>
    <row r="629" spans="1:2" x14ac:dyDescent="0.4">
      <c r="A629">
        <v>3135</v>
      </c>
      <c r="B629">
        <v>41.519641873840605</v>
      </c>
    </row>
    <row r="630" spans="1:2" x14ac:dyDescent="0.4">
      <c r="A630">
        <v>3140</v>
      </c>
      <c r="B630">
        <v>41.521999096113014</v>
      </c>
    </row>
    <row r="631" spans="1:2" x14ac:dyDescent="0.4">
      <c r="A631">
        <v>3145</v>
      </c>
      <c r="B631">
        <v>41.524348823413831</v>
      </c>
    </row>
    <row r="632" spans="1:2" x14ac:dyDescent="0.4">
      <c r="A632">
        <v>3150</v>
      </c>
      <c r="B632">
        <v>41.526691091432298</v>
      </c>
    </row>
    <row r="633" spans="1:2" x14ac:dyDescent="0.4">
      <c r="A633">
        <v>3155</v>
      </c>
      <c r="B633">
        <v>41.529025935631473</v>
      </c>
    </row>
    <row r="634" spans="1:2" x14ac:dyDescent="0.4">
      <c r="A634">
        <v>3160</v>
      </c>
      <c r="B634">
        <v>41.53135339124993</v>
      </c>
    </row>
    <row r="635" spans="1:2" x14ac:dyDescent="0.4">
      <c r="A635">
        <v>3165</v>
      </c>
      <c r="B635">
        <v>41.533673493303574</v>
      </c>
    </row>
    <row r="636" spans="1:2" x14ac:dyDescent="0.4">
      <c r="A636">
        <v>3170</v>
      </c>
      <c r="B636">
        <v>41.535986276587437</v>
      </c>
    </row>
    <row r="637" spans="1:2" x14ac:dyDescent="0.4">
      <c r="A637">
        <v>3175</v>
      </c>
      <c r="B637">
        <v>41.538291775677344</v>
      </c>
    </row>
    <row r="638" spans="1:2" x14ac:dyDescent="0.4">
      <c r="A638">
        <v>3180</v>
      </c>
      <c r="B638">
        <v>41.540590024931667</v>
      </c>
    </row>
    <row r="639" spans="1:2" x14ac:dyDescent="0.4">
      <c r="A639">
        <v>3185</v>
      </c>
      <c r="B639">
        <v>41.542881058493052</v>
      </c>
    </row>
    <row r="640" spans="1:2" x14ac:dyDescent="0.4">
      <c r="A640">
        <v>3190</v>
      </c>
      <c r="B640">
        <v>41.545164910290097</v>
      </c>
    </row>
    <row r="641" spans="1:2" x14ac:dyDescent="0.4">
      <c r="A641">
        <v>3195</v>
      </c>
      <c r="B641">
        <v>41.547441614039002</v>
      </c>
    </row>
    <row r="642" spans="1:2" x14ac:dyDescent="0.4">
      <c r="A642">
        <v>3200</v>
      </c>
      <c r="B642">
        <v>41.549711203245266</v>
      </c>
    </row>
    <row r="643" spans="1:2" x14ac:dyDescent="0.4">
      <c r="A643">
        <v>3205</v>
      </c>
      <c r="B643">
        <v>41.551973711205299</v>
      </c>
    </row>
    <row r="644" spans="1:2" x14ac:dyDescent="0.4">
      <c r="A644">
        <v>3210</v>
      </c>
      <c r="B644">
        <v>41.554229171008068</v>
      </c>
    </row>
    <row r="645" spans="1:2" x14ac:dyDescent="0.4">
      <c r="A645">
        <v>3215</v>
      </c>
      <c r="B645">
        <v>41.556477615536721</v>
      </c>
    </row>
    <row r="646" spans="1:2" x14ac:dyDescent="0.4">
      <c r="A646">
        <v>3220</v>
      </c>
      <c r="B646">
        <v>41.558719077470151</v>
      </c>
    </row>
    <row r="647" spans="1:2" x14ac:dyDescent="0.4">
      <c r="A647">
        <v>3225</v>
      </c>
      <c r="B647">
        <v>41.560953589284608</v>
      </c>
    </row>
    <row r="648" spans="1:2" x14ac:dyDescent="0.4">
      <c r="A648">
        <v>3230</v>
      </c>
      <c r="B648">
        <v>41.563181183255253</v>
      </c>
    </row>
    <row r="649" spans="1:2" x14ac:dyDescent="0.4">
      <c r="A649">
        <v>3235</v>
      </c>
      <c r="B649">
        <v>41.565401891457732</v>
      </c>
    </row>
    <row r="650" spans="1:2" x14ac:dyDescent="0.4">
      <c r="A650">
        <v>3240</v>
      </c>
      <c r="B650">
        <v>41.567615745769672</v>
      </c>
    </row>
    <row r="651" spans="1:2" x14ac:dyDescent="0.4">
      <c r="A651">
        <v>3245</v>
      </c>
      <c r="B651">
        <v>41.569822777872261</v>
      </c>
    </row>
    <row r="652" spans="1:2" x14ac:dyDescent="0.4">
      <c r="A652">
        <v>3250</v>
      </c>
      <c r="B652">
        <v>41.572023019251716</v>
      </c>
    </row>
    <row r="653" spans="1:2" x14ac:dyDescent="0.4">
      <c r="A653">
        <v>3255</v>
      </c>
      <c r="B653">
        <v>41.574216501200809</v>
      </c>
    </row>
    <row r="654" spans="1:2" x14ac:dyDescent="0.4">
      <c r="A654">
        <v>3260</v>
      </c>
      <c r="B654">
        <v>41.576403254820335</v>
      </c>
    </row>
    <row r="655" spans="1:2" x14ac:dyDescent="0.4">
      <c r="A655">
        <v>3265</v>
      </c>
      <c r="B655">
        <v>41.57858331102058</v>
      </c>
    </row>
    <row r="656" spans="1:2" x14ac:dyDescent="0.4">
      <c r="A656">
        <v>3270</v>
      </c>
      <c r="B656">
        <v>41.580756700522791</v>
      </c>
    </row>
    <row r="657" spans="1:2" x14ac:dyDescent="0.4">
      <c r="A657">
        <v>3275</v>
      </c>
      <c r="B657">
        <v>41.582923453860587</v>
      </c>
    </row>
    <row r="658" spans="1:2" x14ac:dyDescent="0.4">
      <c r="A658">
        <v>3280</v>
      </c>
      <c r="B658">
        <v>41.58508360138147</v>
      </c>
    </row>
    <row r="659" spans="1:2" x14ac:dyDescent="0.4">
      <c r="A659">
        <v>3285</v>
      </c>
      <c r="B659">
        <v>41.587237173248113</v>
      </c>
    </row>
    <row r="660" spans="1:2" x14ac:dyDescent="0.4">
      <c r="A660">
        <v>3290</v>
      </c>
      <c r="B660">
        <v>41.589384199439891</v>
      </c>
    </row>
    <row r="661" spans="1:2" x14ac:dyDescent="0.4">
      <c r="A661">
        <v>3295</v>
      </c>
      <c r="B661">
        <v>41.591524709754182</v>
      </c>
    </row>
    <row r="662" spans="1:2" x14ac:dyDescent="0.4">
      <c r="A662">
        <v>3300</v>
      </c>
      <c r="B662">
        <v>41.593658733807793</v>
      </c>
    </row>
    <row r="663" spans="1:2" x14ac:dyDescent="0.4">
      <c r="A663">
        <v>3305</v>
      </c>
      <c r="B663">
        <v>41.595786301038324</v>
      </c>
    </row>
    <row r="664" spans="1:2" x14ac:dyDescent="0.4">
      <c r="A664">
        <v>3310</v>
      </c>
      <c r="B664">
        <v>41.597907440705505</v>
      </c>
    </row>
    <row r="665" spans="1:2" x14ac:dyDescent="0.4">
      <c r="A665">
        <v>3315</v>
      </c>
      <c r="B665">
        <v>41.600022181892513</v>
      </c>
    </row>
    <row r="666" spans="1:2" x14ac:dyDescent="0.4">
      <c r="A666">
        <v>3320</v>
      </c>
      <c r="B666">
        <v>41.602130553507372</v>
      </c>
    </row>
    <row r="667" spans="1:2" x14ac:dyDescent="0.4">
      <c r="A667">
        <v>3325</v>
      </c>
      <c r="B667">
        <v>41.604232584284219</v>
      </c>
    </row>
    <row r="668" spans="1:2" x14ac:dyDescent="0.4">
      <c r="A668">
        <v>3330</v>
      </c>
      <c r="B668">
        <v>41.60632830278459</v>
      </c>
    </row>
    <row r="669" spans="1:2" x14ac:dyDescent="0.4">
      <c r="A669">
        <v>3335</v>
      </c>
      <c r="B669">
        <v>41.608417737398788</v>
      </c>
    </row>
    <row r="670" spans="1:2" x14ac:dyDescent="0.4">
      <c r="A670">
        <v>3340</v>
      </c>
      <c r="B670">
        <v>41.610500916347078</v>
      </c>
    </row>
    <row r="671" spans="1:2" x14ac:dyDescent="0.4">
      <c r="A671">
        <v>3345</v>
      </c>
      <c r="B671">
        <v>41.61257786768104</v>
      </c>
    </row>
    <row r="672" spans="1:2" x14ac:dyDescent="0.4">
      <c r="A672">
        <v>3350</v>
      </c>
      <c r="B672">
        <v>41.614648619284758</v>
      </c>
    </row>
    <row r="673" spans="1:2" x14ac:dyDescent="0.4">
      <c r="A673">
        <v>3355</v>
      </c>
      <c r="B673">
        <v>41.616713198876099</v>
      </c>
    </row>
    <row r="674" spans="1:2" x14ac:dyDescent="0.4">
      <c r="A674">
        <v>3360</v>
      </c>
      <c r="B674">
        <v>41.618771634007977</v>
      </c>
    </row>
    <row r="675" spans="1:2" x14ac:dyDescent="0.4">
      <c r="A675">
        <v>3365</v>
      </c>
      <c r="B675">
        <v>41.620823952069507</v>
      </c>
    </row>
    <row r="676" spans="1:2" x14ac:dyDescent="0.4">
      <c r="A676">
        <v>3370</v>
      </c>
      <c r="B676">
        <v>41.622870180287293</v>
      </c>
    </row>
    <row r="677" spans="1:2" x14ac:dyDescent="0.4">
      <c r="A677">
        <v>3375</v>
      </c>
      <c r="B677">
        <v>41.624910345726583</v>
      </c>
    </row>
    <row r="678" spans="1:2" x14ac:dyDescent="0.4">
      <c r="A678">
        <v>3380</v>
      </c>
      <c r="B678">
        <v>41.626944475292518</v>
      </c>
    </row>
    <row r="679" spans="1:2" x14ac:dyDescent="0.4">
      <c r="A679">
        <v>3385</v>
      </c>
      <c r="B679">
        <v>41.628972595731227</v>
      </c>
    </row>
    <row r="680" spans="1:2" x14ac:dyDescent="0.4">
      <c r="A680">
        <v>3390</v>
      </c>
      <c r="B680">
        <v>41.63099473363107</v>
      </c>
    </row>
    <row r="681" spans="1:2" x14ac:dyDescent="0.4">
      <c r="A681">
        <v>3395</v>
      </c>
      <c r="B681">
        <v>41.633010915423796</v>
      </c>
    </row>
    <row r="682" spans="1:2" x14ac:dyDescent="0.4">
      <c r="A682">
        <v>3400</v>
      </c>
      <c r="B682">
        <v>41.635021167385659</v>
      </c>
    </row>
    <row r="683" spans="1:2" x14ac:dyDescent="0.4">
      <c r="A683">
        <v>3405</v>
      </c>
      <c r="B683">
        <v>41.637025515638584</v>
      </c>
    </row>
    <row r="684" spans="1:2" x14ac:dyDescent="0.4">
      <c r="A684">
        <v>3410</v>
      </c>
      <c r="B684">
        <v>41.639023986151301</v>
      </c>
    </row>
    <row r="685" spans="1:2" x14ac:dyDescent="0.4">
      <c r="A685">
        <v>3415</v>
      </c>
      <c r="B685">
        <v>41.641016604740429</v>
      </c>
    </row>
    <row r="686" spans="1:2" x14ac:dyDescent="0.4">
      <c r="A686">
        <v>3420</v>
      </c>
      <c r="B686">
        <v>41.643003397071674</v>
      </c>
    </row>
    <row r="687" spans="1:2" x14ac:dyDescent="0.4">
      <c r="A687">
        <v>3425</v>
      </c>
      <c r="B687">
        <v>41.644984388660809</v>
      </c>
    </row>
    <row r="688" spans="1:2" x14ac:dyDescent="0.4">
      <c r="A688">
        <v>3430</v>
      </c>
      <c r="B688">
        <v>41.646959604874873</v>
      </c>
    </row>
    <row r="689" spans="1:2" x14ac:dyDescent="0.4">
      <c r="A689">
        <v>3435</v>
      </c>
      <c r="B689">
        <v>41.648929070933214</v>
      </c>
    </row>
    <row r="690" spans="1:2" x14ac:dyDescent="0.4">
      <c r="A690">
        <v>3440</v>
      </c>
      <c r="B690">
        <v>41.650892811908541</v>
      </c>
    </row>
    <row r="691" spans="1:2" x14ac:dyDescent="0.4">
      <c r="A691">
        <v>3445</v>
      </c>
      <c r="B691">
        <v>41.652850852728001</v>
      </c>
    </row>
    <row r="692" spans="1:2" x14ac:dyDescent="0.4">
      <c r="A692">
        <v>3450</v>
      </c>
      <c r="B692">
        <v>41.654803218174258</v>
      </c>
    </row>
    <row r="693" spans="1:2" x14ac:dyDescent="0.4">
      <c r="A693">
        <v>3455</v>
      </c>
      <c r="B693">
        <v>41.656749932886548</v>
      </c>
    </row>
    <row r="694" spans="1:2" x14ac:dyDescent="0.4">
      <c r="A694">
        <v>3460</v>
      </c>
      <c r="B694">
        <v>41.658691021361619</v>
      </c>
    </row>
    <row r="695" spans="1:2" x14ac:dyDescent="0.4">
      <c r="A695">
        <v>3465</v>
      </c>
      <c r="B695">
        <v>41.660626507954888</v>
      </c>
    </row>
    <row r="696" spans="1:2" x14ac:dyDescent="0.4">
      <c r="A696">
        <v>3470</v>
      </c>
      <c r="B696">
        <v>41.662556416881372</v>
      </c>
    </row>
    <row r="697" spans="1:2" x14ac:dyDescent="0.4">
      <c r="A697">
        <v>3475</v>
      </c>
      <c r="B697">
        <v>41.66448077221672</v>
      </c>
    </row>
    <row r="698" spans="1:2" x14ac:dyDescent="0.4">
      <c r="A698">
        <v>3480</v>
      </c>
      <c r="B698">
        <v>41.666399597898248</v>
      </c>
    </row>
    <row r="699" spans="1:2" x14ac:dyDescent="0.4">
      <c r="A699">
        <v>3485</v>
      </c>
      <c r="B699">
        <v>41.668312917725885</v>
      </c>
    </row>
    <row r="700" spans="1:2" x14ac:dyDescent="0.4">
      <c r="A700">
        <v>3490</v>
      </c>
      <c r="B700">
        <v>41.670220755363154</v>
      </c>
    </row>
    <row r="701" spans="1:2" x14ac:dyDescent="0.4">
      <c r="A701">
        <v>3495</v>
      </c>
      <c r="B701">
        <v>41.672123134338221</v>
      </c>
    </row>
    <row r="702" spans="1:2" x14ac:dyDescent="0.4">
      <c r="A702">
        <v>3500</v>
      </c>
      <c r="B702">
        <v>41.674020078044755</v>
      </c>
    </row>
    <row r="703" spans="1:2" x14ac:dyDescent="0.4">
      <c r="A703">
        <v>3505</v>
      </c>
      <c r="B703">
        <v>41.675911609742968</v>
      </c>
    </row>
    <row r="704" spans="1:2" x14ac:dyDescent="0.4">
      <c r="A704">
        <v>3510</v>
      </c>
      <c r="B704">
        <v>41.677797752560551</v>
      </c>
    </row>
    <row r="705" spans="1:2" x14ac:dyDescent="0.4">
      <c r="A705">
        <v>3515</v>
      </c>
      <c r="B705">
        <v>41.679678529493565</v>
      </c>
    </row>
    <row r="706" spans="1:2" x14ac:dyDescent="0.4">
      <c r="A706">
        <v>3520</v>
      </c>
      <c r="B706">
        <v>41.681553963407467</v>
      </c>
    </row>
    <row r="707" spans="1:2" x14ac:dyDescent="0.4">
      <c r="A707">
        <v>3525</v>
      </c>
      <c r="B707">
        <v>41.683424077037941</v>
      </c>
    </row>
    <row r="708" spans="1:2" x14ac:dyDescent="0.4">
      <c r="A708">
        <v>3530</v>
      </c>
      <c r="B708">
        <v>41.685288892991892</v>
      </c>
    </row>
    <row r="709" spans="1:2" x14ac:dyDescent="0.4">
      <c r="A709">
        <v>3535</v>
      </c>
      <c r="B709">
        <v>41.687148433748291</v>
      </c>
    </row>
    <row r="710" spans="1:2" x14ac:dyDescent="0.4">
      <c r="A710">
        <v>3540</v>
      </c>
      <c r="B710">
        <v>41.689002721659158</v>
      </c>
    </row>
    <row r="711" spans="1:2" x14ac:dyDescent="0.4">
      <c r="A711">
        <v>3545</v>
      </c>
      <c r="B711">
        <v>41.690851778950375</v>
      </c>
    </row>
    <row r="712" spans="1:2" x14ac:dyDescent="0.4">
      <c r="A712">
        <v>3550</v>
      </c>
      <c r="B712">
        <v>41.692695627722614</v>
      </c>
    </row>
    <row r="713" spans="1:2" x14ac:dyDescent="0.4">
      <c r="A713">
        <v>3555</v>
      </c>
      <c r="B713">
        <v>41.694534289952259</v>
      </c>
    </row>
    <row r="714" spans="1:2" x14ac:dyDescent="0.4">
      <c r="A714">
        <v>3560</v>
      </c>
      <c r="B714">
        <v>41.696367787492157</v>
      </c>
    </row>
    <row r="715" spans="1:2" x14ac:dyDescent="0.4">
      <c r="A715">
        <v>3565</v>
      </c>
      <c r="B715">
        <v>41.698196142072646</v>
      </c>
    </row>
    <row r="716" spans="1:2" x14ac:dyDescent="0.4">
      <c r="A716">
        <v>3570</v>
      </c>
      <c r="B716">
        <v>41.700019375302261</v>
      </c>
    </row>
    <row r="717" spans="1:2" x14ac:dyDescent="0.4">
      <c r="A717">
        <v>3575</v>
      </c>
      <c r="B717">
        <v>41.70183750866871</v>
      </c>
    </row>
    <row r="718" spans="1:2" x14ac:dyDescent="0.4">
      <c r="A718">
        <v>3580</v>
      </c>
      <c r="B718">
        <v>41.703650563539604</v>
      </c>
    </row>
    <row r="719" spans="1:2" x14ac:dyDescent="0.4">
      <c r="A719">
        <v>3585</v>
      </c>
      <c r="B719">
        <v>41.70545856116339</v>
      </c>
    </row>
    <row r="720" spans="1:2" x14ac:dyDescent="0.4">
      <c r="A720">
        <v>3590</v>
      </c>
      <c r="B720">
        <v>41.707261522670152</v>
      </c>
    </row>
    <row r="721" spans="1:2" x14ac:dyDescent="0.4">
      <c r="A721">
        <v>3595</v>
      </c>
      <c r="B721">
        <v>41.709059469072386</v>
      </c>
    </row>
    <row r="722" spans="1:2" x14ac:dyDescent="0.4">
      <c r="A722">
        <v>3600</v>
      </c>
      <c r="B722">
        <v>41.710852421265898</v>
      </c>
    </row>
    <row r="723" spans="1:2" x14ac:dyDescent="0.4">
      <c r="A723">
        <v>3605</v>
      </c>
      <c r="B723">
        <v>41.712640400030523</v>
      </c>
    </row>
    <row r="724" spans="1:2" x14ac:dyDescent="0.4">
      <c r="A724">
        <v>3610</v>
      </c>
      <c r="B724">
        <v>41.714423426031011</v>
      </c>
    </row>
    <row r="725" spans="1:2" x14ac:dyDescent="0.4">
      <c r="A725">
        <v>3615</v>
      </c>
      <c r="B725">
        <v>41.71620151981778</v>
      </c>
    </row>
    <row r="726" spans="1:2" x14ac:dyDescent="0.4">
      <c r="A726">
        <v>3620</v>
      </c>
      <c r="B726">
        <v>41.717974701827714</v>
      </c>
    </row>
    <row r="727" spans="1:2" x14ac:dyDescent="0.4">
      <c r="A727">
        <v>3625</v>
      </c>
      <c r="B727">
        <v>41.719742992384937</v>
      </c>
    </row>
    <row r="728" spans="1:2" x14ac:dyDescent="0.4">
      <c r="A728">
        <v>3630</v>
      </c>
      <c r="B728">
        <v>41.721506411701611</v>
      </c>
    </row>
    <row r="729" spans="1:2" x14ac:dyDescent="0.4">
      <c r="A729">
        <v>3635</v>
      </c>
      <c r="B729">
        <v>41.723264979878664</v>
      </c>
    </row>
    <row r="730" spans="1:2" x14ac:dyDescent="0.4">
      <c r="A730">
        <v>3640</v>
      </c>
      <c r="B730">
        <v>41.725018716906625</v>
      </c>
    </row>
    <row r="731" spans="1:2" x14ac:dyDescent="0.4">
      <c r="A731">
        <v>3645</v>
      </c>
      <c r="B731">
        <v>41.726767642666296</v>
      </c>
    </row>
    <row r="732" spans="1:2" x14ac:dyDescent="0.4">
      <c r="A732">
        <v>3650</v>
      </c>
      <c r="B732">
        <v>41.728511776929594</v>
      </c>
    </row>
    <row r="733" spans="1:2" x14ac:dyDescent="0.4">
      <c r="A733">
        <v>3655</v>
      </c>
      <c r="B733">
        <v>41.730251139360192</v>
      </c>
    </row>
    <row r="734" spans="1:2" x14ac:dyDescent="0.4">
      <c r="A734">
        <v>3660</v>
      </c>
      <c r="B734">
        <v>41.731985749514351</v>
      </c>
    </row>
    <row r="735" spans="1:2" x14ac:dyDescent="0.4">
      <c r="A735">
        <v>3665</v>
      </c>
      <c r="B735">
        <v>41.733715626841608</v>
      </c>
    </row>
    <row r="736" spans="1:2" x14ac:dyDescent="0.4">
      <c r="A736">
        <v>3670</v>
      </c>
      <c r="B736">
        <v>41.735440790685523</v>
      </c>
    </row>
    <row r="737" spans="1:2" x14ac:dyDescent="0.4">
      <c r="A737">
        <v>3675</v>
      </c>
      <c r="B737">
        <v>41.73716126028436</v>
      </c>
    </row>
    <row r="738" spans="1:2" x14ac:dyDescent="0.4">
      <c r="A738">
        <v>3680</v>
      </c>
      <c r="B738">
        <v>41.738877054771855</v>
      </c>
    </row>
    <row r="739" spans="1:2" x14ac:dyDescent="0.4">
      <c r="A739">
        <v>3685</v>
      </c>
      <c r="B739">
        <v>41.740588193177871</v>
      </c>
    </row>
    <row r="740" spans="1:2" x14ac:dyDescent="0.4">
      <c r="A740">
        <v>3690</v>
      </c>
      <c r="B740">
        <v>41.742294694429177</v>
      </c>
    </row>
    <row r="741" spans="1:2" x14ac:dyDescent="0.4">
      <c r="A741">
        <v>3695</v>
      </c>
      <c r="B741">
        <v>41.743996577350053</v>
      </c>
    </row>
    <row r="742" spans="1:2" x14ac:dyDescent="0.4">
      <c r="A742">
        <v>3700</v>
      </c>
      <c r="B742">
        <v>41.745693860663074</v>
      </c>
    </row>
    <row r="743" spans="1:2" x14ac:dyDescent="0.4">
      <c r="A743">
        <v>3705</v>
      </c>
      <c r="B743">
        <v>41.747386562989696</v>
      </c>
    </row>
    <row r="744" spans="1:2" x14ac:dyDescent="0.4">
      <c r="A744">
        <v>3710</v>
      </c>
      <c r="B744">
        <v>41.74907470285104</v>
      </c>
    </row>
    <row r="745" spans="1:2" x14ac:dyDescent="0.4">
      <c r="A745">
        <v>3715</v>
      </c>
      <c r="B745">
        <v>41.750758298668494</v>
      </c>
    </row>
    <row r="746" spans="1:2" x14ac:dyDescent="0.4">
      <c r="A746">
        <v>3720</v>
      </c>
      <c r="B746">
        <v>41.752437368764433</v>
      </c>
    </row>
    <row r="747" spans="1:2" x14ac:dyDescent="0.4">
      <c r="A747">
        <v>3725</v>
      </c>
      <c r="B747">
        <v>41.754111931362829</v>
      </c>
    </row>
    <row r="748" spans="1:2" x14ac:dyDescent="0.4">
      <c r="A748">
        <v>3730</v>
      </c>
      <c r="B748">
        <v>41.75578200458996</v>
      </c>
    </row>
    <row r="749" spans="1:2" x14ac:dyDescent="0.4">
      <c r="A749">
        <v>3735</v>
      </c>
      <c r="B749">
        <v>41.757447606475047</v>
      </c>
    </row>
    <row r="750" spans="1:2" x14ac:dyDescent="0.4">
      <c r="A750">
        <v>3740</v>
      </c>
      <c r="B750">
        <v>41.759108754950887</v>
      </c>
    </row>
    <row r="751" spans="1:2" x14ac:dyDescent="0.4">
      <c r="A751">
        <v>3745</v>
      </c>
      <c r="B751">
        <v>41.760765467854519</v>
      </c>
    </row>
    <row r="752" spans="1:2" x14ac:dyDescent="0.4">
      <c r="A752">
        <v>3750</v>
      </c>
      <c r="B752">
        <v>41.762417762927861</v>
      </c>
    </row>
    <row r="753" spans="1:2" x14ac:dyDescent="0.4">
      <c r="A753">
        <v>3755</v>
      </c>
      <c r="B753">
        <v>41.764065657818307</v>
      </c>
    </row>
    <row r="754" spans="1:2" x14ac:dyDescent="0.4">
      <c r="A754">
        <v>3760</v>
      </c>
      <c r="B754">
        <v>41.765709170079433</v>
      </c>
    </row>
    <row r="755" spans="1:2" x14ac:dyDescent="0.4">
      <c r="A755">
        <v>3765</v>
      </c>
      <c r="B755">
        <v>41.767348317171532</v>
      </c>
    </row>
    <row r="756" spans="1:2" x14ac:dyDescent="0.4">
      <c r="A756">
        <v>3770</v>
      </c>
      <c r="B756">
        <v>41.768983116462273</v>
      </c>
    </row>
    <row r="757" spans="1:2" x14ac:dyDescent="0.4">
      <c r="A757">
        <v>3775</v>
      </c>
      <c r="B757">
        <v>41.770613585227323</v>
      </c>
    </row>
    <row r="758" spans="1:2" x14ac:dyDescent="0.4">
      <c r="A758">
        <v>3780</v>
      </c>
      <c r="B758">
        <v>41.772239740650967</v>
      </c>
    </row>
    <row r="759" spans="1:2" x14ac:dyDescent="0.4">
      <c r="A759">
        <v>3785</v>
      </c>
      <c r="B759">
        <v>41.773861599826652</v>
      </c>
    </row>
    <row r="760" spans="1:2" x14ac:dyDescent="0.4">
      <c r="A760">
        <v>3790</v>
      </c>
      <c r="B760">
        <v>41.775479179757639</v>
      </c>
    </row>
    <row r="761" spans="1:2" x14ac:dyDescent="0.4">
      <c r="A761">
        <v>3795</v>
      </c>
      <c r="B761">
        <v>41.777092497357607</v>
      </c>
    </row>
    <row r="762" spans="1:2" x14ac:dyDescent="0.4">
      <c r="A762">
        <v>3800</v>
      </c>
      <c r="B762">
        <v>41.778701569451179</v>
      </c>
    </row>
    <row r="763" spans="1:2" x14ac:dyDescent="0.4">
      <c r="A763">
        <v>3805</v>
      </c>
      <c r="B763">
        <v>41.780306412774557</v>
      </c>
    </row>
    <row r="764" spans="1:2" x14ac:dyDescent="0.4">
      <c r="A764">
        <v>3810</v>
      </c>
      <c r="B764">
        <v>41.781907043976119</v>
      </c>
    </row>
    <row r="765" spans="1:2" x14ac:dyDescent="0.4">
      <c r="A765">
        <v>3815</v>
      </c>
      <c r="B765">
        <v>41.783503479616932</v>
      </c>
    </row>
    <row r="766" spans="1:2" x14ac:dyDescent="0.4">
      <c r="A766">
        <v>3820</v>
      </c>
      <c r="B766">
        <v>41.785095736171378</v>
      </c>
    </row>
    <row r="767" spans="1:2" x14ac:dyDescent="0.4">
      <c r="A767">
        <v>3825</v>
      </c>
      <c r="B767">
        <v>41.786683830027684</v>
      </c>
    </row>
    <row r="768" spans="1:2" x14ac:dyDescent="0.4">
      <c r="A768">
        <v>3830</v>
      </c>
      <c r="B768">
        <v>41.788267777488528</v>
      </c>
    </row>
    <row r="769" spans="1:2" x14ac:dyDescent="0.4">
      <c r="A769">
        <v>3835</v>
      </c>
      <c r="B769">
        <v>41.78984759477153</v>
      </c>
    </row>
    <row r="770" spans="1:2" x14ac:dyDescent="0.4">
      <c r="A770">
        <v>3840</v>
      </c>
      <c r="B770">
        <v>41.791423298009896</v>
      </c>
    </row>
    <row r="771" spans="1:2" x14ac:dyDescent="0.4">
      <c r="A771">
        <v>3845</v>
      </c>
      <c r="B771">
        <v>41.792994903252861</v>
      </c>
    </row>
    <row r="772" spans="1:2" x14ac:dyDescent="0.4">
      <c r="A772">
        <v>3850</v>
      </c>
      <c r="B772">
        <v>41.794562426466342</v>
      </c>
    </row>
    <row r="773" spans="1:2" x14ac:dyDescent="0.4">
      <c r="A773">
        <v>3855</v>
      </c>
      <c r="B773">
        <v>41.796125883533385</v>
      </c>
    </row>
    <row r="774" spans="1:2" x14ac:dyDescent="0.4">
      <c r="A774">
        <v>3860</v>
      </c>
      <c r="B774">
        <v>41.797685290254762</v>
      </c>
    </row>
    <row r="775" spans="1:2" x14ac:dyDescent="0.4">
      <c r="A775">
        <v>3865</v>
      </c>
      <c r="B775">
        <v>41.799240662349476</v>
      </c>
    </row>
    <row r="776" spans="1:2" x14ac:dyDescent="0.4">
      <c r="A776">
        <v>3870</v>
      </c>
      <c r="B776">
        <v>41.800792015455308</v>
      </c>
    </row>
    <row r="777" spans="1:2" x14ac:dyDescent="0.4">
      <c r="A777">
        <v>3875</v>
      </c>
      <c r="B777">
        <v>41.802339365129328</v>
      </c>
    </row>
    <row r="778" spans="1:2" x14ac:dyDescent="0.4">
      <c r="A778">
        <v>3880</v>
      </c>
      <c r="B778">
        <v>41.803882726848386</v>
      </c>
    </row>
    <row r="779" spans="1:2" x14ac:dyDescent="0.4">
      <c r="A779">
        <v>3885</v>
      </c>
      <c r="B779">
        <v>41.805422116009716</v>
      </c>
    </row>
    <row r="780" spans="1:2" x14ac:dyDescent="0.4">
      <c r="A780">
        <v>3890</v>
      </c>
      <c r="B780">
        <v>41.806957547931347</v>
      </c>
    </row>
    <row r="781" spans="1:2" x14ac:dyDescent="0.4">
      <c r="A781">
        <v>3895</v>
      </c>
      <c r="B781">
        <v>41.808489037852674</v>
      </c>
    </row>
    <row r="782" spans="1:2" x14ac:dyDescent="0.4">
      <c r="A782">
        <v>3900</v>
      </c>
      <c r="B782">
        <v>41.810016600934922</v>
      </c>
    </row>
    <row r="783" spans="1:2" x14ac:dyDescent="0.4">
      <c r="A783">
        <v>3905</v>
      </c>
      <c r="B783">
        <v>41.811540252261693</v>
      </c>
    </row>
    <row r="784" spans="1:2" x14ac:dyDescent="0.4">
      <c r="A784">
        <v>3910</v>
      </c>
      <c r="B784">
        <v>41.813060006839422</v>
      </c>
    </row>
    <row r="785" spans="1:2" x14ac:dyDescent="0.4">
      <c r="A785">
        <v>3915</v>
      </c>
      <c r="B785">
        <v>41.814575879597896</v>
      </c>
    </row>
    <row r="786" spans="1:2" x14ac:dyDescent="0.4">
      <c r="A786">
        <v>3920</v>
      </c>
      <c r="B786">
        <v>41.816087885390722</v>
      </c>
    </row>
    <row r="787" spans="1:2" x14ac:dyDescent="0.4">
      <c r="A787">
        <v>3925</v>
      </c>
      <c r="B787">
        <v>41.817596038995816</v>
      </c>
    </row>
    <row r="788" spans="1:2" x14ac:dyDescent="0.4">
      <c r="A788">
        <v>3930</v>
      </c>
      <c r="B788">
        <v>41.819100355115921</v>
      </c>
    </row>
    <row r="789" spans="1:2" x14ac:dyDescent="0.4">
      <c r="A789">
        <v>3935</v>
      </c>
      <c r="B789">
        <v>41.820600848379001</v>
      </c>
    </row>
    <row r="790" spans="1:2" x14ac:dyDescent="0.4">
      <c r="A790">
        <v>3940</v>
      </c>
      <c r="B790">
        <v>41.82209753333882</v>
      </c>
    </row>
    <row r="791" spans="1:2" x14ac:dyDescent="0.4">
      <c r="A791">
        <v>3945</v>
      </c>
      <c r="B791">
        <v>41.823590424475327</v>
      </c>
    </row>
    <row r="792" spans="1:2" x14ac:dyDescent="0.4">
      <c r="A792">
        <v>3950</v>
      </c>
      <c r="B792">
        <v>41.825079536195176</v>
      </c>
    </row>
    <row r="793" spans="1:2" x14ac:dyDescent="0.4">
      <c r="A793">
        <v>3955</v>
      </c>
      <c r="B793">
        <v>41.826564882832159</v>
      </c>
    </row>
    <row r="794" spans="1:2" x14ac:dyDescent="0.4">
      <c r="A794">
        <v>3960</v>
      </c>
      <c r="B794">
        <v>41.828046478647686</v>
      </c>
    </row>
    <row r="795" spans="1:2" x14ac:dyDescent="0.4">
      <c r="A795">
        <v>3965</v>
      </c>
      <c r="B795">
        <v>41.829524337831216</v>
      </c>
    </row>
    <row r="796" spans="1:2" x14ac:dyDescent="0.4">
      <c r="A796">
        <v>3970</v>
      </c>
      <c r="B796">
        <v>41.830998474500745</v>
      </c>
    </row>
    <row r="797" spans="1:2" x14ac:dyDescent="0.4">
      <c r="A797">
        <v>3975</v>
      </c>
      <c r="B797">
        <v>41.832468902703226</v>
      </c>
    </row>
    <row r="798" spans="1:2" x14ac:dyDescent="0.4">
      <c r="A798">
        <v>3980</v>
      </c>
      <c r="B798">
        <v>41.833935636415028</v>
      </c>
    </row>
    <row r="799" spans="1:2" x14ac:dyDescent="0.4">
      <c r="A799">
        <v>3985</v>
      </c>
      <c r="B799">
        <v>41.835398689542373</v>
      </c>
    </row>
    <row r="800" spans="1:2" x14ac:dyDescent="0.4">
      <c r="A800">
        <v>3990</v>
      </c>
      <c r="B800">
        <v>41.836858075921789</v>
      </c>
    </row>
    <row r="801" spans="1:2" x14ac:dyDescent="0.4">
      <c r="A801">
        <v>3995</v>
      </c>
      <c r="B801">
        <v>41.838313809320525</v>
      </c>
    </row>
    <row r="802" spans="1:2" x14ac:dyDescent="0.4">
      <c r="A802">
        <v>4000</v>
      </c>
      <c r="B802">
        <v>41.839765903437019</v>
      </c>
    </row>
    <row r="803" spans="1:2" x14ac:dyDescent="0.4">
      <c r="A803">
        <v>4005</v>
      </c>
      <c r="B803">
        <v>41.841214371901266</v>
      </c>
    </row>
    <row r="804" spans="1:2" x14ac:dyDescent="0.4">
      <c r="A804">
        <v>4010</v>
      </c>
      <c r="B804">
        <v>41.842659228275302</v>
      </c>
    </row>
    <row r="805" spans="1:2" x14ac:dyDescent="0.4">
      <c r="A805">
        <v>4015</v>
      </c>
      <c r="B805">
        <v>41.84410048605362</v>
      </c>
    </row>
    <row r="806" spans="1:2" x14ac:dyDescent="0.4">
      <c r="A806">
        <v>4020</v>
      </c>
      <c r="B806">
        <v>41.845538158663572</v>
      </c>
    </row>
    <row r="807" spans="1:2" x14ac:dyDescent="0.4">
      <c r="A807">
        <v>4025</v>
      </c>
      <c r="B807">
        <v>41.846972259465772</v>
      </c>
    </row>
    <row r="808" spans="1:2" x14ac:dyDescent="0.4">
      <c r="A808">
        <v>4030</v>
      </c>
      <c r="B808">
        <v>41.848402801754538</v>
      </c>
    </row>
    <row r="809" spans="1:2" x14ac:dyDescent="0.4">
      <c r="A809">
        <v>4035</v>
      </c>
      <c r="B809">
        <v>41.849829798758321</v>
      </c>
    </row>
    <row r="810" spans="1:2" x14ac:dyDescent="0.4">
      <c r="A810">
        <v>4040</v>
      </c>
      <c r="B810">
        <v>41.851253263640054</v>
      </c>
    </row>
    <row r="811" spans="1:2" x14ac:dyDescent="0.4">
      <c r="A811">
        <v>4045</v>
      </c>
      <c r="B811">
        <v>41.852673209497596</v>
      </c>
    </row>
    <row r="812" spans="1:2" x14ac:dyDescent="0.4">
      <c r="A812">
        <v>4050</v>
      </c>
      <c r="B812">
        <v>41.854089649364134</v>
      </c>
    </row>
    <row r="813" spans="1:2" x14ac:dyDescent="0.4">
      <c r="A813">
        <v>4055</v>
      </c>
      <c r="B813">
        <v>41.855502596208581</v>
      </c>
    </row>
    <row r="814" spans="1:2" x14ac:dyDescent="0.4">
      <c r="A814">
        <v>4060</v>
      </c>
      <c r="B814">
        <v>41.856912062935947</v>
      </c>
    </row>
    <row r="815" spans="1:2" x14ac:dyDescent="0.4">
      <c r="A815">
        <v>4065</v>
      </c>
      <c r="B815">
        <v>41.85831806238776</v>
      </c>
    </row>
    <row r="816" spans="1:2" x14ac:dyDescent="0.4">
      <c r="A816">
        <v>4070</v>
      </c>
      <c r="B816">
        <v>41.859720607342439</v>
      </c>
    </row>
    <row r="817" spans="1:2" x14ac:dyDescent="0.4">
      <c r="A817">
        <v>4075</v>
      </c>
      <c r="B817">
        <v>41.861119710515716</v>
      </c>
    </row>
    <row r="818" spans="1:2" x14ac:dyDescent="0.4">
      <c r="A818">
        <v>4080</v>
      </c>
      <c r="B818">
        <v>41.862515384560936</v>
      </c>
    </row>
    <row r="819" spans="1:2" x14ac:dyDescent="0.4">
      <c r="A819">
        <v>4085</v>
      </c>
      <c r="B819">
        <v>41.863907642069563</v>
      </c>
    </row>
    <row r="820" spans="1:2" x14ac:dyDescent="0.4">
      <c r="A820">
        <v>4090</v>
      </c>
      <c r="B820">
        <v>41.865296495571435</v>
      </c>
    </row>
    <row r="821" spans="1:2" x14ac:dyDescent="0.4">
      <c r="A821">
        <v>4095</v>
      </c>
      <c r="B821">
        <v>41.866681957535235</v>
      </c>
    </row>
    <row r="822" spans="1:2" x14ac:dyDescent="0.4">
      <c r="A822">
        <v>4100</v>
      </c>
      <c r="B822">
        <v>41.868064040368793</v>
      </c>
    </row>
    <row r="823" spans="1:2" x14ac:dyDescent="0.4">
      <c r="A823">
        <v>4105</v>
      </c>
      <c r="B823">
        <v>41.869442756419502</v>
      </c>
    </row>
    <row r="824" spans="1:2" x14ac:dyDescent="0.4">
      <c r="A824">
        <v>4110</v>
      </c>
      <c r="B824">
        <v>41.870818117974679</v>
      </c>
    </row>
    <row r="825" spans="1:2" x14ac:dyDescent="0.4">
      <c r="A825">
        <v>4115</v>
      </c>
      <c r="B825">
        <v>41.872190137261917</v>
      </c>
    </row>
    <row r="826" spans="1:2" x14ac:dyDescent="0.4">
      <c r="A826">
        <v>4120</v>
      </c>
      <c r="B826">
        <v>41.873558826449447</v>
      </c>
    </row>
    <row r="827" spans="1:2" x14ac:dyDescent="0.4">
      <c r="A827">
        <v>4125</v>
      </c>
      <c r="B827">
        <v>41.874924197646521</v>
      </c>
    </row>
    <row r="828" spans="1:2" x14ac:dyDescent="0.4">
      <c r="A828">
        <v>4130</v>
      </c>
      <c r="B828">
        <v>41.876286262903719</v>
      </c>
    </row>
    <row r="829" spans="1:2" x14ac:dyDescent="0.4">
      <c r="A829">
        <v>4135</v>
      </c>
      <c r="B829">
        <v>41.877645034213366</v>
      </c>
    </row>
    <row r="830" spans="1:2" x14ac:dyDescent="0.4">
      <c r="A830">
        <v>4140</v>
      </c>
      <c r="B830">
        <v>41.879000523509852</v>
      </c>
    </row>
    <row r="831" spans="1:2" x14ac:dyDescent="0.4">
      <c r="A831">
        <v>4145</v>
      </c>
      <c r="B831">
        <v>41.880352742669963</v>
      </c>
    </row>
    <row r="832" spans="1:2" x14ac:dyDescent="0.4">
      <c r="A832">
        <v>4150</v>
      </c>
      <c r="B832">
        <v>41.881701703513272</v>
      </c>
    </row>
    <row r="833" spans="1:2" x14ac:dyDescent="0.4">
      <c r="A833">
        <v>4155</v>
      </c>
      <c r="B833">
        <v>41.883047417802459</v>
      </c>
    </row>
    <row r="834" spans="1:2" x14ac:dyDescent="0.4">
      <c r="A834">
        <v>4160</v>
      </c>
      <c r="B834">
        <v>41.884389897243636</v>
      </c>
    </row>
    <row r="835" spans="1:2" x14ac:dyDescent="0.4">
      <c r="A835">
        <v>4165</v>
      </c>
      <c r="B835">
        <v>41.885729153486707</v>
      </c>
    </row>
    <row r="836" spans="1:2" x14ac:dyDescent="0.4">
      <c r="A836">
        <v>4170</v>
      </c>
      <c r="B836">
        <v>41.887065198125718</v>
      </c>
    </row>
    <row r="837" spans="1:2" x14ac:dyDescent="0.4">
      <c r="A837">
        <v>4175</v>
      </c>
      <c r="B837">
        <v>41.888398042699166</v>
      </c>
    </row>
    <row r="838" spans="1:2" x14ac:dyDescent="0.4">
      <c r="A838">
        <v>4180</v>
      </c>
      <c r="B838">
        <v>41.889727698690344</v>
      </c>
    </row>
    <row r="839" spans="1:2" x14ac:dyDescent="0.4">
      <c r="A839">
        <v>4185</v>
      </c>
      <c r="B839">
        <v>41.891054177527671</v>
      </c>
    </row>
    <row r="840" spans="1:2" x14ac:dyDescent="0.4">
      <c r="A840">
        <v>4190</v>
      </c>
      <c r="B840">
        <v>41.892377490584998</v>
      </c>
    </row>
    <row r="841" spans="1:2" x14ac:dyDescent="0.4">
      <c r="A841">
        <v>4195</v>
      </c>
      <c r="B841">
        <v>41.893697649181973</v>
      </c>
    </row>
    <row r="842" spans="1:2" x14ac:dyDescent="0.4">
      <c r="A842">
        <v>4200</v>
      </c>
      <c r="B842">
        <v>41.895014664584338</v>
      </c>
    </row>
    <row r="843" spans="1:2" x14ac:dyDescent="0.4">
      <c r="A843">
        <v>4205</v>
      </c>
      <c r="B843">
        <v>41.896328548004242</v>
      </c>
    </row>
    <row r="844" spans="1:2" x14ac:dyDescent="0.4">
      <c r="A844">
        <v>4210</v>
      </c>
      <c r="B844">
        <v>41.897639310600574</v>
      </c>
    </row>
    <row r="845" spans="1:2" x14ac:dyDescent="0.4">
      <c r="A845">
        <v>4215</v>
      </c>
      <c r="B845">
        <v>41.89894696347929</v>
      </c>
    </row>
    <row r="846" spans="1:2" x14ac:dyDescent="0.4">
      <c r="A846">
        <v>4220</v>
      </c>
      <c r="B846">
        <v>41.900251517693704</v>
      </c>
    </row>
    <row r="847" spans="1:2" x14ac:dyDescent="0.4">
      <c r="A847">
        <v>4225</v>
      </c>
      <c r="B847">
        <v>41.901552984244795</v>
      </c>
    </row>
    <row r="848" spans="1:2" x14ac:dyDescent="0.4">
      <c r="A848">
        <v>4230</v>
      </c>
      <c r="B848">
        <v>41.902851374081536</v>
      </c>
    </row>
    <row r="849" spans="1:2" x14ac:dyDescent="0.4">
      <c r="A849">
        <v>4235</v>
      </c>
      <c r="B849">
        <v>41.904146698101229</v>
      </c>
    </row>
    <row r="850" spans="1:2" x14ac:dyDescent="0.4">
      <c r="A850">
        <v>4240</v>
      </c>
      <c r="B850">
        <v>41.905438967149706</v>
      </c>
    </row>
    <row r="851" spans="1:2" x14ac:dyDescent="0.4">
      <c r="A851">
        <v>4245</v>
      </c>
      <c r="B851">
        <v>41.906728192021752</v>
      </c>
    </row>
    <row r="852" spans="1:2" x14ac:dyDescent="0.4">
      <c r="A852">
        <v>4250</v>
      </c>
      <c r="B852">
        <v>41.908014383461342</v>
      </c>
    </row>
    <row r="853" spans="1:2" x14ac:dyDescent="0.4">
      <c r="A853">
        <v>4255</v>
      </c>
      <c r="B853">
        <v>41.909297552161959</v>
      </c>
    </row>
    <row r="854" spans="1:2" x14ac:dyDescent="0.4">
      <c r="A854">
        <v>4260</v>
      </c>
      <c r="B854">
        <v>41.910577708766866</v>
      </c>
    </row>
    <row r="855" spans="1:2" x14ac:dyDescent="0.4">
      <c r="A855">
        <v>4265</v>
      </c>
      <c r="B855">
        <v>41.911854863869415</v>
      </c>
    </row>
    <row r="856" spans="1:2" x14ac:dyDescent="0.4">
      <c r="A856">
        <v>4270</v>
      </c>
      <c r="B856">
        <v>41.913129028013365</v>
      </c>
    </row>
    <row r="857" spans="1:2" x14ac:dyDescent="0.4">
      <c r="A857">
        <v>4275</v>
      </c>
      <c r="B857">
        <v>41.91440021169312</v>
      </c>
    </row>
    <row r="858" spans="1:2" x14ac:dyDescent="0.4">
      <c r="A858">
        <v>4280</v>
      </c>
      <c r="B858">
        <v>41.915668425354092</v>
      </c>
    </row>
    <row r="859" spans="1:2" x14ac:dyDescent="0.4">
      <c r="A859">
        <v>4285</v>
      </c>
      <c r="B859">
        <v>41.916933679392876</v>
      </c>
    </row>
    <row r="860" spans="1:2" x14ac:dyDescent="0.4">
      <c r="A860">
        <v>4290</v>
      </c>
      <c r="B860">
        <v>41.918195984157649</v>
      </c>
    </row>
    <row r="861" spans="1:2" x14ac:dyDescent="0.4">
      <c r="A861">
        <v>4295</v>
      </c>
      <c r="B861">
        <v>41.919455349948372</v>
      </c>
    </row>
    <row r="862" spans="1:2" x14ac:dyDescent="0.4">
      <c r="A862">
        <v>4300</v>
      </c>
      <c r="B862">
        <v>41.920711787017133</v>
      </c>
    </row>
    <row r="863" spans="1:2" x14ac:dyDescent="0.4">
      <c r="A863">
        <v>4305</v>
      </c>
      <c r="B863">
        <v>41.921965305568357</v>
      </c>
    </row>
    <row r="864" spans="1:2" x14ac:dyDescent="0.4">
      <c r="A864">
        <v>4310</v>
      </c>
      <c r="B864">
        <v>41.92321591575913</v>
      </c>
    </row>
    <row r="865" spans="1:2" x14ac:dyDescent="0.4">
      <c r="A865">
        <v>4315</v>
      </c>
      <c r="B865">
        <v>41.924463627699488</v>
      </c>
    </row>
    <row r="866" spans="1:2" x14ac:dyDescent="0.4">
      <c r="A866">
        <v>4320</v>
      </c>
      <c r="B866">
        <v>41.925708451452621</v>
      </c>
    </row>
    <row r="867" spans="1:2" x14ac:dyDescent="0.4">
      <c r="A867">
        <v>4325</v>
      </c>
      <c r="B867">
        <v>41.926950397035199</v>
      </c>
    </row>
    <row r="868" spans="1:2" x14ac:dyDescent="0.4">
      <c r="A868">
        <v>4330</v>
      </c>
      <c r="B868">
        <v>41.928189474417636</v>
      </c>
    </row>
    <row r="869" spans="1:2" x14ac:dyDescent="0.4">
      <c r="A869">
        <v>4335</v>
      </c>
      <c r="B869">
        <v>41.929425693524337</v>
      </c>
    </row>
    <row r="870" spans="1:2" x14ac:dyDescent="0.4">
      <c r="A870">
        <v>4340</v>
      </c>
      <c r="B870">
        <v>41.930659064233993</v>
      </c>
    </row>
    <row r="871" spans="1:2" x14ac:dyDescent="0.4">
      <c r="A871">
        <v>4345</v>
      </c>
      <c r="B871">
        <v>41.93188959637979</v>
      </c>
    </row>
    <row r="872" spans="1:2" x14ac:dyDescent="0.4">
      <c r="A872">
        <v>4350</v>
      </c>
      <c r="B872">
        <v>41.933117299749732</v>
      </c>
    </row>
    <row r="873" spans="1:2" x14ac:dyDescent="0.4">
      <c r="A873">
        <v>4355</v>
      </c>
      <c r="B873">
        <v>41.934342184086859</v>
      </c>
    </row>
    <row r="874" spans="1:2" x14ac:dyDescent="0.4">
      <c r="A874">
        <v>4360</v>
      </c>
      <c r="B874">
        <v>41.935564259089539</v>
      </c>
    </row>
    <row r="875" spans="1:2" x14ac:dyDescent="0.4">
      <c r="A875">
        <v>4365</v>
      </c>
      <c r="B875">
        <v>41.936783534411674</v>
      </c>
    </row>
    <row r="876" spans="1:2" x14ac:dyDescent="0.4">
      <c r="A876">
        <v>4370</v>
      </c>
      <c r="B876">
        <v>41.938000019663008</v>
      </c>
    </row>
    <row r="877" spans="1:2" x14ac:dyDescent="0.4">
      <c r="A877">
        <v>4375</v>
      </c>
      <c r="B877">
        <v>41.939213724409349</v>
      </c>
    </row>
    <row r="878" spans="1:2" x14ac:dyDescent="0.4">
      <c r="A878">
        <v>4380</v>
      </c>
      <c r="B878">
        <v>41.94042465817283</v>
      </c>
    </row>
    <row r="879" spans="1:2" x14ac:dyDescent="0.4">
      <c r="A879">
        <v>4385</v>
      </c>
      <c r="B879">
        <v>41.941632830432127</v>
      </c>
    </row>
    <row r="880" spans="1:2" x14ac:dyDescent="0.4">
      <c r="A880">
        <v>4390</v>
      </c>
      <c r="B880">
        <v>41.942838250622785</v>
      </c>
    </row>
    <row r="881" spans="1:2" x14ac:dyDescent="0.4">
      <c r="A881">
        <v>4395</v>
      </c>
      <c r="B881">
        <v>41.944040928137369</v>
      </c>
    </row>
    <row r="882" spans="1:2" x14ac:dyDescent="0.4">
      <c r="A882">
        <v>4400</v>
      </c>
      <c r="B882">
        <v>41.945240872325769</v>
      </c>
    </row>
    <row r="883" spans="1:2" x14ac:dyDescent="0.4">
      <c r="A883">
        <v>4405</v>
      </c>
      <c r="B883">
        <v>41.946438092495413</v>
      </c>
    </row>
    <row r="884" spans="1:2" x14ac:dyDescent="0.4">
      <c r="A884">
        <v>4410</v>
      </c>
      <c r="B884">
        <v>41.947632597911543</v>
      </c>
    </row>
    <row r="885" spans="1:2" x14ac:dyDescent="0.4">
      <c r="A885">
        <v>4415</v>
      </c>
      <c r="B885">
        <v>41.948824397797402</v>
      </c>
    </row>
    <row r="886" spans="1:2" x14ac:dyDescent="0.4">
      <c r="A886">
        <v>4420</v>
      </c>
      <c r="B886">
        <v>41.950013501334524</v>
      </c>
    </row>
    <row r="887" spans="1:2" x14ac:dyDescent="0.4">
      <c r="A887">
        <v>4425</v>
      </c>
      <c r="B887">
        <v>41.951199917662919</v>
      </c>
    </row>
    <row r="888" spans="1:2" x14ac:dyDescent="0.4">
      <c r="A888">
        <v>4430</v>
      </c>
      <c r="B888">
        <v>41.95238365588137</v>
      </c>
    </row>
    <row r="889" spans="1:2" x14ac:dyDescent="0.4">
      <c r="A889">
        <v>4435</v>
      </c>
      <c r="B889">
        <v>41.953564725047585</v>
      </c>
    </row>
    <row r="890" spans="1:2" x14ac:dyDescent="0.4">
      <c r="A890">
        <v>4440</v>
      </c>
      <c r="B890">
        <v>41.954743134178507</v>
      </c>
    </row>
    <row r="891" spans="1:2" x14ac:dyDescent="0.4">
      <c r="A891">
        <v>4445</v>
      </c>
      <c r="B891">
        <v>41.955918892250494</v>
      </c>
    </row>
    <row r="892" spans="1:2" x14ac:dyDescent="0.4">
      <c r="A892">
        <v>4450</v>
      </c>
      <c r="B892">
        <v>41.95709200819956</v>
      </c>
    </row>
    <row r="893" spans="1:2" x14ac:dyDescent="0.4">
      <c r="A893">
        <v>4455</v>
      </c>
      <c r="B893">
        <v>41.958262490921619</v>
      </c>
    </row>
    <row r="894" spans="1:2" x14ac:dyDescent="0.4">
      <c r="A894">
        <v>4460</v>
      </c>
      <c r="B894">
        <v>41.959430349272672</v>
      </c>
    </row>
    <row r="895" spans="1:2" x14ac:dyDescent="0.4">
      <c r="A895">
        <v>4465</v>
      </c>
      <c r="B895">
        <v>41.960595592069069</v>
      </c>
    </row>
    <row r="896" spans="1:2" x14ac:dyDescent="0.4">
      <c r="A896">
        <v>4470</v>
      </c>
      <c r="B896">
        <v>41.961758228087689</v>
      </c>
    </row>
    <row r="897" spans="1:2" x14ac:dyDescent="0.4">
      <c r="A897">
        <v>4475</v>
      </c>
      <c r="B897">
        <v>41.962918266066225</v>
      </c>
    </row>
    <row r="898" spans="1:2" x14ac:dyDescent="0.4">
      <c r="A898">
        <v>4480</v>
      </c>
      <c r="B898">
        <v>41.964075714703334</v>
      </c>
    </row>
    <row r="899" spans="1:2" x14ac:dyDescent="0.4">
      <c r="A899">
        <v>4485</v>
      </c>
      <c r="B899">
        <v>41.96523058265889</v>
      </c>
    </row>
    <row r="900" spans="1:2" x14ac:dyDescent="0.4">
      <c r="A900">
        <v>4490</v>
      </c>
      <c r="B900">
        <v>41.966382878554199</v>
      </c>
    </row>
    <row r="901" spans="1:2" x14ac:dyDescent="0.4">
      <c r="A901">
        <v>4495</v>
      </c>
      <c r="B901">
        <v>41.967532610972199</v>
      </c>
    </row>
    <row r="902" spans="1:2" x14ac:dyDescent="0.4">
      <c r="A902">
        <v>4500</v>
      </c>
      <c r="B902">
        <v>41.968679788457685</v>
      </c>
    </row>
    <row r="903" spans="1:2" x14ac:dyDescent="0.4">
      <c r="A903">
        <v>4505</v>
      </c>
      <c r="B903">
        <v>41.969824419517529</v>
      </c>
    </row>
    <row r="904" spans="1:2" x14ac:dyDescent="0.4">
      <c r="A904">
        <v>4510</v>
      </c>
      <c r="B904">
        <v>41.970966512620869</v>
      </c>
    </row>
    <row r="905" spans="1:2" x14ac:dyDescent="0.4">
      <c r="A905">
        <v>4515</v>
      </c>
      <c r="B905">
        <v>41.972106076199324</v>
      </c>
    </row>
    <row r="906" spans="1:2" x14ac:dyDescent="0.4">
      <c r="A906">
        <v>4520</v>
      </c>
      <c r="B906">
        <v>41.973243118647225</v>
      </c>
    </row>
    <row r="907" spans="1:2" x14ac:dyDescent="0.4">
      <c r="A907">
        <v>4525</v>
      </c>
      <c r="B907">
        <v>41.97437764832177</v>
      </c>
    </row>
    <row r="908" spans="1:2" x14ac:dyDescent="0.4">
      <c r="A908">
        <v>4530</v>
      </c>
      <c r="B908">
        <v>41.975509673543286</v>
      </c>
    </row>
    <row r="909" spans="1:2" x14ac:dyDescent="0.4">
      <c r="A909">
        <v>4535</v>
      </c>
      <c r="B909">
        <v>41.976639202595408</v>
      </c>
    </row>
    <row r="910" spans="1:2" x14ac:dyDescent="0.4">
      <c r="A910">
        <v>4540</v>
      </c>
      <c r="B910">
        <v>41.97776624372527</v>
      </c>
    </row>
    <row r="911" spans="1:2" x14ac:dyDescent="0.4">
      <c r="A911">
        <v>4545</v>
      </c>
      <c r="B911">
        <v>41.978890805143699</v>
      </c>
    </row>
    <row r="912" spans="1:2" x14ac:dyDescent="0.4">
      <c r="A912">
        <v>4550</v>
      </c>
      <c r="B912">
        <v>41.980012895025467</v>
      </c>
    </row>
    <row r="913" spans="1:2" x14ac:dyDescent="0.4">
      <c r="A913">
        <v>4555</v>
      </c>
      <c r="B913">
        <v>41.98113252150943</v>
      </c>
    </row>
    <row r="914" spans="1:2" x14ac:dyDescent="0.4">
      <c r="A914">
        <v>4560</v>
      </c>
      <c r="B914">
        <v>41.982249692698744</v>
      </c>
    </row>
    <row r="915" spans="1:2" x14ac:dyDescent="0.4">
      <c r="A915">
        <v>4565</v>
      </c>
      <c r="B915">
        <v>41.983364416661104</v>
      </c>
    </row>
    <row r="916" spans="1:2" x14ac:dyDescent="0.4">
      <c r="A916">
        <v>4570</v>
      </c>
      <c r="B916">
        <v>41.984476701428825</v>
      </c>
    </row>
    <row r="917" spans="1:2" x14ac:dyDescent="0.4">
      <c r="A917">
        <v>4575</v>
      </c>
      <c r="B917">
        <v>41.985586554999188</v>
      </c>
    </row>
    <row r="918" spans="1:2" x14ac:dyDescent="0.4">
      <c r="A918">
        <v>4580</v>
      </c>
      <c r="B918">
        <v>41.98669398533449</v>
      </c>
    </row>
    <row r="919" spans="1:2" x14ac:dyDescent="0.4">
      <c r="A919">
        <v>4585</v>
      </c>
      <c r="B919">
        <v>41.987799000362344</v>
      </c>
    </row>
    <row r="920" spans="1:2" x14ac:dyDescent="0.4">
      <c r="A920">
        <v>4590</v>
      </c>
      <c r="B920">
        <v>41.988901607975777</v>
      </c>
    </row>
    <row r="921" spans="1:2" x14ac:dyDescent="0.4">
      <c r="A921">
        <v>4595</v>
      </c>
      <c r="B921">
        <v>41.990001816033505</v>
      </c>
    </row>
    <row r="922" spans="1:2" x14ac:dyDescent="0.4">
      <c r="A922">
        <v>4600</v>
      </c>
      <c r="B922">
        <v>41.991099632360047</v>
      </c>
    </row>
    <row r="923" spans="1:2" x14ac:dyDescent="0.4">
      <c r="A923">
        <v>4605</v>
      </c>
      <c r="B923">
        <v>41.992195064745943</v>
      </c>
    </row>
    <row r="924" spans="1:2" x14ac:dyDescent="0.4">
      <c r="A924">
        <v>4610</v>
      </c>
      <c r="B924">
        <v>41.993288120947938</v>
      </c>
    </row>
    <row r="925" spans="1:2" x14ac:dyDescent="0.4">
      <c r="A925">
        <v>4615</v>
      </c>
      <c r="B925">
        <v>41.994378808689177</v>
      </c>
    </row>
    <row r="926" spans="1:2" x14ac:dyDescent="0.4">
      <c r="A926">
        <v>4620</v>
      </c>
      <c r="B926">
        <v>41.995467135659347</v>
      </c>
    </row>
    <row r="927" spans="1:2" x14ac:dyDescent="0.4">
      <c r="A927">
        <v>4625</v>
      </c>
      <c r="B927">
        <v>41.996553109514899</v>
      </c>
    </row>
    <row r="928" spans="1:2" x14ac:dyDescent="0.4">
      <c r="A928">
        <v>4630</v>
      </c>
      <c r="B928">
        <v>41.997636737879212</v>
      </c>
    </row>
    <row r="929" spans="1:2" x14ac:dyDescent="0.4">
      <c r="A929">
        <v>4635</v>
      </c>
      <c r="B929">
        <v>41.998718028342765</v>
      </c>
    </row>
    <row r="930" spans="1:2" x14ac:dyDescent="0.4">
      <c r="A930">
        <v>4640</v>
      </c>
      <c r="B930">
        <v>41.999796988463324</v>
      </c>
    </row>
    <row r="931" spans="1:2" x14ac:dyDescent="0.4">
      <c r="A931">
        <v>4645</v>
      </c>
      <c r="B931">
        <v>42.000873625766097</v>
      </c>
    </row>
    <row r="932" spans="1:2" x14ac:dyDescent="0.4">
      <c r="A932">
        <v>4650</v>
      </c>
      <c r="B932">
        <v>42.001947947743957</v>
      </c>
    </row>
    <row r="933" spans="1:2" x14ac:dyDescent="0.4">
      <c r="A933">
        <v>4655</v>
      </c>
      <c r="B933">
        <v>42.003019961857561</v>
      </c>
    </row>
    <row r="934" spans="1:2" x14ac:dyDescent="0.4">
      <c r="A934">
        <v>4660</v>
      </c>
      <c r="B934">
        <v>42.004089675535553</v>
      </c>
    </row>
    <row r="935" spans="1:2" x14ac:dyDescent="0.4">
      <c r="A935">
        <v>4665</v>
      </c>
      <c r="B935">
        <v>42.005157096174742</v>
      </c>
    </row>
    <row r="936" spans="1:2" x14ac:dyDescent="0.4">
      <c r="A936">
        <v>4670</v>
      </c>
      <c r="B936">
        <v>42.006222231140221</v>
      </c>
    </row>
    <row r="937" spans="1:2" x14ac:dyDescent="0.4">
      <c r="A937">
        <v>4675</v>
      </c>
      <c r="B937">
        <v>42.007285087765624</v>
      </c>
    </row>
    <row r="938" spans="1:2" x14ac:dyDescent="0.4">
      <c r="A938">
        <v>4680</v>
      </c>
      <c r="B938">
        <v>42.008345673353219</v>
      </c>
    </row>
    <row r="939" spans="1:2" x14ac:dyDescent="0.4">
      <c r="A939">
        <v>4685</v>
      </c>
      <c r="B939">
        <v>42.009403995174097</v>
      </c>
    </row>
    <row r="940" spans="1:2" x14ac:dyDescent="0.4">
      <c r="A940">
        <v>4690</v>
      </c>
      <c r="B940">
        <v>42.010460060468361</v>
      </c>
    </row>
    <row r="941" spans="1:2" x14ac:dyDescent="0.4">
      <c r="A941">
        <v>4695</v>
      </c>
      <c r="B941">
        <v>42.011513876445264</v>
      </c>
    </row>
    <row r="942" spans="1:2" x14ac:dyDescent="0.4">
      <c r="A942">
        <v>4700</v>
      </c>
      <c r="B942">
        <v>42.012565450283368</v>
      </c>
    </row>
    <row r="943" spans="1:2" x14ac:dyDescent="0.4">
      <c r="A943">
        <v>4705</v>
      </c>
      <c r="B943">
        <v>42.013614789130749</v>
      </c>
    </row>
    <row r="944" spans="1:2" x14ac:dyDescent="0.4">
      <c r="A944">
        <v>4710</v>
      </c>
      <c r="B944">
        <v>42.014661900105104</v>
      </c>
    </row>
    <row r="945" spans="1:2" x14ac:dyDescent="0.4">
      <c r="A945">
        <v>4715</v>
      </c>
      <c r="B945">
        <v>42.015706790293947</v>
      </c>
    </row>
    <row r="946" spans="1:2" x14ac:dyDescent="0.4">
      <c r="A946">
        <v>4720</v>
      </c>
      <c r="B946">
        <v>42.016749466754781</v>
      </c>
    </row>
    <row r="947" spans="1:2" x14ac:dyDescent="0.4">
      <c r="A947">
        <v>4725</v>
      </c>
      <c r="B947">
        <v>42.017789936515214</v>
      </c>
    </row>
    <row r="948" spans="1:2" x14ac:dyDescent="0.4">
      <c r="A948">
        <v>4730</v>
      </c>
      <c r="B948">
        <v>42.018828206573126</v>
      </c>
    </row>
    <row r="949" spans="1:2" x14ac:dyDescent="0.4">
      <c r="A949">
        <v>4735</v>
      </c>
      <c r="B949">
        <v>42.019864283896879</v>
      </c>
    </row>
    <row r="950" spans="1:2" x14ac:dyDescent="0.4">
      <c r="A950">
        <v>4740</v>
      </c>
      <c r="B950">
        <v>42.020898175425408</v>
      </c>
    </row>
    <row r="951" spans="1:2" x14ac:dyDescent="0.4">
      <c r="A951">
        <v>4745</v>
      </c>
      <c r="B951">
        <v>42.021929888068406</v>
      </c>
    </row>
    <row r="952" spans="1:2" x14ac:dyDescent="0.4">
      <c r="A952">
        <v>4750</v>
      </c>
      <c r="B952">
        <v>42.022959428706464</v>
      </c>
    </row>
    <row r="953" spans="1:2" x14ac:dyDescent="0.4">
      <c r="A953">
        <v>4755</v>
      </c>
      <c r="B953">
        <v>42.023986804191246</v>
      </c>
    </row>
    <row r="954" spans="1:2" x14ac:dyDescent="0.4">
      <c r="A954">
        <v>4760</v>
      </c>
      <c r="B954">
        <v>42.025012021345631</v>
      </c>
    </row>
    <row r="955" spans="1:2" x14ac:dyDescent="0.4">
      <c r="A955">
        <v>4765</v>
      </c>
      <c r="B955">
        <v>42.026035086963837</v>
      </c>
    </row>
    <row r="956" spans="1:2" x14ac:dyDescent="0.4">
      <c r="A956">
        <v>4770</v>
      </c>
      <c r="B956">
        <v>42.02705600781163</v>
      </c>
    </row>
    <row r="957" spans="1:2" x14ac:dyDescent="0.4">
      <c r="A957">
        <v>4775</v>
      </c>
      <c r="B957">
        <v>42.02807479062642</v>
      </c>
    </row>
    <row r="958" spans="1:2" x14ac:dyDescent="0.4">
      <c r="A958">
        <v>4780</v>
      </c>
      <c r="B958">
        <v>42.029091442117412</v>
      </c>
    </row>
    <row r="959" spans="1:2" x14ac:dyDescent="0.4">
      <c r="A959">
        <v>4785</v>
      </c>
      <c r="B959">
        <v>42.030105968965792</v>
      </c>
    </row>
    <row r="960" spans="1:2" x14ac:dyDescent="0.4">
      <c r="A960">
        <v>4790</v>
      </c>
      <c r="B960">
        <v>42.031118377824839</v>
      </c>
    </row>
    <row r="961" spans="1:2" x14ac:dyDescent="0.4">
      <c r="A961">
        <v>4795</v>
      </c>
      <c r="B961">
        <v>42.032128675320088</v>
      </c>
    </row>
    <row r="962" spans="1:2" x14ac:dyDescent="0.4">
      <c r="A962">
        <v>4800</v>
      </c>
      <c r="B962">
        <v>42.033136868049468</v>
      </c>
    </row>
    <row r="963" spans="1:2" x14ac:dyDescent="0.4">
      <c r="A963">
        <v>4805</v>
      </c>
      <c r="B963">
        <v>42.034142962583431</v>
      </c>
    </row>
    <row r="964" spans="1:2" x14ac:dyDescent="0.4">
      <c r="A964">
        <v>4810</v>
      </c>
      <c r="B964">
        <v>42.035146965465138</v>
      </c>
    </row>
    <row r="965" spans="1:2" x14ac:dyDescent="0.4">
      <c r="A965">
        <v>4815</v>
      </c>
      <c r="B965">
        <v>42.036148883210544</v>
      </c>
    </row>
    <row r="966" spans="1:2" x14ac:dyDescent="0.4">
      <c r="A966">
        <v>4820</v>
      </c>
      <c r="B966">
        <v>42.037148722308572</v>
      </c>
    </row>
    <row r="967" spans="1:2" x14ac:dyDescent="0.4">
      <c r="A967">
        <v>4825</v>
      </c>
      <c r="B967">
        <v>42.038146489221276</v>
      </c>
    </row>
    <row r="968" spans="1:2" x14ac:dyDescent="0.4">
      <c r="A968">
        <v>4830</v>
      </c>
      <c r="B968">
        <v>42.039142190383913</v>
      </c>
    </row>
    <row r="969" spans="1:2" x14ac:dyDescent="0.4">
      <c r="A969">
        <v>4835</v>
      </c>
      <c r="B969">
        <v>42.040135832205138</v>
      </c>
    </row>
    <row r="970" spans="1:2" x14ac:dyDescent="0.4">
      <c r="A970">
        <v>4840</v>
      </c>
      <c r="B970">
        <v>42.041127421067145</v>
      </c>
    </row>
    <row r="971" spans="1:2" x14ac:dyDescent="0.4">
      <c r="A971">
        <v>4845</v>
      </c>
      <c r="B971">
        <v>42.042116963325739</v>
      </c>
    </row>
    <row r="972" spans="1:2" x14ac:dyDescent="0.4">
      <c r="A972">
        <v>4850</v>
      </c>
      <c r="B972">
        <v>42.043104465310556</v>
      </c>
    </row>
    <row r="973" spans="1:2" x14ac:dyDescent="0.4">
      <c r="A973">
        <v>4855</v>
      </c>
      <c r="B973">
        <v>42.044089933325139</v>
      </c>
    </row>
    <row r="974" spans="1:2" x14ac:dyDescent="0.4">
      <c r="A974">
        <v>4860</v>
      </c>
      <c r="B974">
        <v>42.045073373647099</v>
      </c>
    </row>
    <row r="975" spans="1:2" x14ac:dyDescent="0.4">
      <c r="A975">
        <v>4865</v>
      </c>
      <c r="B975">
        <v>42.046054792528231</v>
      </c>
    </row>
    <row r="976" spans="1:2" x14ac:dyDescent="0.4">
      <c r="A976">
        <v>4870</v>
      </c>
      <c r="B976">
        <v>42.047034196194645</v>
      </c>
    </row>
    <row r="977" spans="1:2" x14ac:dyDescent="0.4">
      <c r="A977">
        <v>4875</v>
      </c>
      <c r="B977">
        <v>42.048011590846947</v>
      </c>
    </row>
    <row r="978" spans="1:2" x14ac:dyDescent="0.4">
      <c r="A978">
        <v>4880</v>
      </c>
      <c r="B978">
        <v>42.048986982660303</v>
      </c>
    </row>
    <row r="979" spans="1:2" x14ac:dyDescent="0.4">
      <c r="A979">
        <v>4885</v>
      </c>
      <c r="B979">
        <v>42.049960377784579</v>
      </c>
    </row>
    <row r="980" spans="1:2" x14ac:dyDescent="0.4">
      <c r="A980">
        <v>4890</v>
      </c>
      <c r="B980">
        <v>42.050931782344541</v>
      </c>
    </row>
    <row r="981" spans="1:2" x14ac:dyDescent="0.4">
      <c r="A981">
        <v>4895</v>
      </c>
      <c r="B981">
        <v>42.051901202439886</v>
      </c>
    </row>
    <row r="982" spans="1:2" x14ac:dyDescent="0.4">
      <c r="A982">
        <v>4900</v>
      </c>
      <c r="B982">
        <v>42.052868644145427</v>
      </c>
    </row>
    <row r="983" spans="1:2" x14ac:dyDescent="0.4">
      <c r="A983">
        <v>4905</v>
      </c>
      <c r="B983">
        <v>42.053834113511222</v>
      </c>
    </row>
    <row r="984" spans="1:2" x14ac:dyDescent="0.4">
      <c r="A984">
        <v>4910</v>
      </c>
      <c r="B984">
        <v>42.054797616562666</v>
      </c>
    </row>
    <row r="985" spans="1:2" x14ac:dyDescent="0.4">
      <c r="A985">
        <v>4915</v>
      </c>
      <c r="B985">
        <v>42.055759159300642</v>
      </c>
    </row>
    <row r="986" spans="1:2" x14ac:dyDescent="0.4">
      <c r="A986">
        <v>4920</v>
      </c>
      <c r="B986">
        <v>42.056718747701638</v>
      </c>
    </row>
    <row r="987" spans="1:2" x14ac:dyDescent="0.4">
      <c r="A987">
        <v>4925</v>
      </c>
      <c r="B987">
        <v>42.057676387717891</v>
      </c>
    </row>
    <row r="988" spans="1:2" x14ac:dyDescent="0.4">
      <c r="A988">
        <v>4930</v>
      </c>
      <c r="B988">
        <v>42.058632085277466</v>
      </c>
    </row>
    <row r="989" spans="1:2" x14ac:dyDescent="0.4">
      <c r="A989">
        <v>4935</v>
      </c>
      <c r="B989">
        <v>42.059585846284399</v>
      </c>
    </row>
    <row r="990" spans="1:2" x14ac:dyDescent="0.4">
      <c r="A990">
        <v>4940</v>
      </c>
      <c r="B990">
        <v>42.060537676618871</v>
      </c>
    </row>
    <row r="991" spans="1:2" x14ac:dyDescent="0.4">
      <c r="A991">
        <v>4945</v>
      </c>
      <c r="B991">
        <v>42.061487582137218</v>
      </c>
    </row>
    <row r="992" spans="1:2" x14ac:dyDescent="0.4">
      <c r="A992">
        <v>4950</v>
      </c>
      <c r="B992">
        <v>42.062435568672164</v>
      </c>
    </row>
    <row r="993" spans="1:2" x14ac:dyDescent="0.4">
      <c r="A993">
        <v>4955</v>
      </c>
      <c r="B993">
        <v>42.063381642032866</v>
      </c>
    </row>
    <row r="994" spans="1:2" x14ac:dyDescent="0.4">
      <c r="A994">
        <v>4960</v>
      </c>
      <c r="B994">
        <v>42.064325808005066</v>
      </c>
    </row>
    <row r="995" spans="1:2" x14ac:dyDescent="0.4">
      <c r="A995">
        <v>4965</v>
      </c>
      <c r="B995">
        <v>42.065268072351181</v>
      </c>
    </row>
    <row r="996" spans="1:2" x14ac:dyDescent="0.4">
      <c r="A996">
        <v>4970</v>
      </c>
      <c r="B996">
        <v>42.06620844081047</v>
      </c>
    </row>
    <row r="997" spans="1:2" x14ac:dyDescent="0.4">
      <c r="A997">
        <v>4975</v>
      </c>
      <c r="B997">
        <v>42.067146919099095</v>
      </c>
    </row>
    <row r="998" spans="1:2" x14ac:dyDescent="0.4">
      <c r="A998">
        <v>4980</v>
      </c>
      <c r="B998">
        <v>42.068083512910292</v>
      </c>
    </row>
    <row r="999" spans="1:2" x14ac:dyDescent="0.4">
      <c r="A999">
        <v>4985</v>
      </c>
      <c r="B999">
        <v>42.069018227914412</v>
      </c>
    </row>
    <row r="1000" spans="1:2" x14ac:dyDescent="0.4">
      <c r="A1000">
        <v>4990</v>
      </c>
      <c r="B1000">
        <v>42.069951069759114</v>
      </c>
    </row>
    <row r="1001" spans="1:2" x14ac:dyDescent="0.4">
      <c r="A1001">
        <v>4995</v>
      </c>
      <c r="B1001">
        <v>42.070882044069435</v>
      </c>
    </row>
    <row r="1002" spans="1:2" x14ac:dyDescent="0.4">
      <c r="A1002">
        <v>5000</v>
      </c>
      <c r="B1002">
        <v>42.071811156447914</v>
      </c>
    </row>
    <row r="1003" spans="1:2" x14ac:dyDescent="0.4">
      <c r="A1003">
        <v>5005</v>
      </c>
      <c r="B1003">
        <v>42.072738412474692</v>
      </c>
    </row>
    <row r="1004" spans="1:2" x14ac:dyDescent="0.4">
      <c r="A1004">
        <v>5010</v>
      </c>
      <c r="B1004">
        <v>42.073663817707647</v>
      </c>
    </row>
    <row r="1005" spans="1:2" x14ac:dyDescent="0.4">
      <c r="A1005">
        <v>5015</v>
      </c>
      <c r="B1005">
        <v>42.074587377682477</v>
      </c>
    </row>
    <row r="1006" spans="1:2" x14ac:dyDescent="0.4">
      <c r="A1006">
        <v>5020</v>
      </c>
      <c r="B1006">
        <v>42.075509097912857</v>
      </c>
    </row>
    <row r="1007" spans="1:2" x14ac:dyDescent="0.4">
      <c r="A1007">
        <v>5025</v>
      </c>
      <c r="B1007">
        <v>42.076428983890466</v>
      </c>
    </row>
    <row r="1008" spans="1:2" x14ac:dyDescent="0.4">
      <c r="A1008">
        <v>5030</v>
      </c>
      <c r="B1008">
        <v>42.077347041085204</v>
      </c>
    </row>
    <row r="1009" spans="1:2" x14ac:dyDescent="0.4">
      <c r="A1009">
        <v>5035</v>
      </c>
      <c r="B1009">
        <v>42.078263274945215</v>
      </c>
    </row>
    <row r="1010" spans="1:2" x14ac:dyDescent="0.4">
      <c r="A1010">
        <v>5040</v>
      </c>
      <c r="B1010">
        <v>42.079177690897005</v>
      </c>
    </row>
    <row r="1011" spans="1:2" x14ac:dyDescent="0.4">
      <c r="A1011">
        <v>5045</v>
      </c>
      <c r="B1011">
        <v>42.080090294345609</v>
      </c>
    </row>
    <row r="1012" spans="1:2" x14ac:dyDescent="0.4">
      <c r="A1012">
        <v>5050</v>
      </c>
      <c r="B1012">
        <v>42.081001090674626</v>
      </c>
    </row>
    <row r="1013" spans="1:2" x14ac:dyDescent="0.4">
      <c r="A1013">
        <v>5055</v>
      </c>
      <c r="B1013">
        <v>42.081910085246378</v>
      </c>
    </row>
    <row r="1014" spans="1:2" x14ac:dyDescent="0.4">
      <c r="A1014">
        <v>5060</v>
      </c>
      <c r="B1014">
        <v>42.082817283401965</v>
      </c>
    </row>
    <row r="1015" spans="1:2" x14ac:dyDescent="0.4">
      <c r="A1015">
        <v>5065</v>
      </c>
      <c r="B1015">
        <v>42.083722690461428</v>
      </c>
    </row>
    <row r="1016" spans="1:2" x14ac:dyDescent="0.4">
      <c r="A1016">
        <v>5070</v>
      </c>
      <c r="B1016">
        <v>42.084626311723788</v>
      </c>
    </row>
    <row r="1017" spans="1:2" x14ac:dyDescent="0.4">
      <c r="A1017">
        <v>5075</v>
      </c>
      <c r="B1017">
        <v>42.085528152467219</v>
      </c>
    </row>
    <row r="1018" spans="1:2" x14ac:dyDescent="0.4">
      <c r="A1018">
        <v>5080</v>
      </c>
      <c r="B1018">
        <v>42.086428217949084</v>
      </c>
    </row>
    <row r="1019" spans="1:2" x14ac:dyDescent="0.4">
      <c r="A1019">
        <v>5085</v>
      </c>
      <c r="B1019">
        <v>42.087326513406083</v>
      </c>
    </row>
    <row r="1020" spans="1:2" x14ac:dyDescent="0.4">
      <c r="A1020">
        <v>5090</v>
      </c>
      <c r="B1020">
        <v>42.088223044054352</v>
      </c>
    </row>
    <row r="1021" spans="1:2" x14ac:dyDescent="0.4">
      <c r="A1021">
        <v>5095</v>
      </c>
      <c r="B1021">
        <v>42.08911781508953</v>
      </c>
    </row>
    <row r="1022" spans="1:2" x14ac:dyDescent="0.4">
      <c r="A1022">
        <v>5100</v>
      </c>
      <c r="B1022">
        <v>42.090010831686882</v>
      </c>
    </row>
    <row r="1023" spans="1:2" x14ac:dyDescent="0.4">
      <c r="A1023">
        <v>5105</v>
      </c>
      <c r="B1023">
        <v>42.090902099001418</v>
      </c>
    </row>
    <row r="1024" spans="1:2" x14ac:dyDescent="0.4">
      <c r="A1024">
        <v>5110</v>
      </c>
      <c r="B1024">
        <v>42.091791622167953</v>
      </c>
    </row>
    <row r="1025" spans="1:2" x14ac:dyDescent="0.4">
      <c r="A1025">
        <v>5115</v>
      </c>
      <c r="B1025">
        <v>42.092679406301244</v>
      </c>
    </row>
    <row r="1026" spans="1:2" x14ac:dyDescent="0.4">
      <c r="A1026">
        <v>5120</v>
      </c>
      <c r="B1026">
        <v>42.093565456496037</v>
      </c>
    </row>
    <row r="1027" spans="1:2" x14ac:dyDescent="0.4">
      <c r="A1027">
        <v>5125</v>
      </c>
      <c r="B1027">
        <v>42.094449777827229</v>
      </c>
    </row>
    <row r="1028" spans="1:2" x14ac:dyDescent="0.4">
      <c r="A1028">
        <v>5130</v>
      </c>
      <c r="B1028">
        <v>42.095332375349912</v>
      </c>
    </row>
    <row r="1029" spans="1:2" x14ac:dyDescent="0.4">
      <c r="A1029">
        <v>5135</v>
      </c>
      <c r="B1029">
        <v>42.096213254099503</v>
      </c>
    </row>
    <row r="1030" spans="1:2" x14ac:dyDescent="0.4">
      <c r="A1030">
        <v>5140</v>
      </c>
      <c r="B1030">
        <v>42.097092419091815</v>
      </c>
    </row>
    <row r="1031" spans="1:2" x14ac:dyDescent="0.4">
      <c r="A1031">
        <v>5145</v>
      </c>
      <c r="B1031">
        <v>42.097969875323166</v>
      </c>
    </row>
    <row r="1032" spans="1:2" x14ac:dyDescent="0.4">
      <c r="A1032">
        <v>5150</v>
      </c>
      <c r="B1032">
        <v>42.098845627770487</v>
      </c>
    </row>
    <row r="1033" spans="1:2" x14ac:dyDescent="0.4">
      <c r="A1033">
        <v>5155</v>
      </c>
      <c r="B1033">
        <v>42.09971968139137</v>
      </c>
    </row>
    <row r="1034" spans="1:2" x14ac:dyDescent="0.4">
      <c r="A1034">
        <v>5160</v>
      </c>
      <c r="B1034">
        <v>42.100592041124223</v>
      </c>
    </row>
    <row r="1035" spans="1:2" x14ac:dyDescent="0.4">
      <c r="A1035">
        <v>5165</v>
      </c>
      <c r="B1035">
        <v>42.101462711888303</v>
      </c>
    </row>
    <row r="1036" spans="1:2" x14ac:dyDescent="0.4">
      <c r="A1036">
        <v>5170</v>
      </c>
      <c r="B1036">
        <v>42.102331698583853</v>
      </c>
    </row>
    <row r="1037" spans="1:2" x14ac:dyDescent="0.4">
      <c r="A1037">
        <v>5175</v>
      </c>
      <c r="B1037">
        <v>42.10319900609219</v>
      </c>
    </row>
    <row r="1038" spans="1:2" x14ac:dyDescent="0.4">
      <c r="A1038">
        <v>5180</v>
      </c>
      <c r="B1038">
        <v>42.104064639275755</v>
      </c>
    </row>
    <row r="1039" spans="1:2" x14ac:dyDescent="0.4">
      <c r="A1039">
        <v>5185</v>
      </c>
      <c r="B1039">
        <v>42.104928602978255</v>
      </c>
    </row>
    <row r="1040" spans="1:2" x14ac:dyDescent="0.4">
      <c r="A1040">
        <v>5190</v>
      </c>
      <c r="B1040">
        <v>42.105790902024729</v>
      </c>
    </row>
    <row r="1041" spans="1:2" x14ac:dyDescent="0.4">
      <c r="A1041">
        <v>5195</v>
      </c>
      <c r="B1041">
        <v>42.10665154122163</v>
      </c>
    </row>
    <row r="1042" spans="1:2" x14ac:dyDescent="0.4">
      <c r="A1042">
        <v>5200</v>
      </c>
      <c r="B1042">
        <v>42.10751052535695</v>
      </c>
    </row>
    <row r="1043" spans="1:2" x14ac:dyDescent="0.4">
      <c r="A1043">
        <v>5205</v>
      </c>
      <c r="B1043">
        <v>42.108367859200243</v>
      </c>
    </row>
    <row r="1044" spans="1:2" x14ac:dyDescent="0.4">
      <c r="A1044">
        <v>5210</v>
      </c>
      <c r="B1044">
        <v>42.109223547502779</v>
      </c>
    </row>
    <row r="1045" spans="1:2" x14ac:dyDescent="0.4">
      <c r="A1045">
        <v>5215</v>
      </c>
      <c r="B1045">
        <v>42.110077594997634</v>
      </c>
    </row>
    <row r="1046" spans="1:2" x14ac:dyDescent="0.4">
      <c r="A1046">
        <v>5220</v>
      </c>
      <c r="B1046">
        <v>42.110930006399684</v>
      </c>
    </row>
    <row r="1047" spans="1:2" x14ac:dyDescent="0.4">
      <c r="A1047">
        <v>5225</v>
      </c>
      <c r="B1047">
        <v>42.111780786405824</v>
      </c>
    </row>
    <row r="1048" spans="1:2" x14ac:dyDescent="0.4">
      <c r="A1048">
        <v>5230</v>
      </c>
      <c r="B1048">
        <v>42.112629939694934</v>
      </c>
    </row>
    <row r="1049" spans="1:2" x14ac:dyDescent="0.4">
      <c r="A1049">
        <v>5235</v>
      </c>
      <c r="B1049">
        <v>42.113477470928061</v>
      </c>
    </row>
    <row r="1050" spans="1:2" x14ac:dyDescent="0.4">
      <c r="A1050">
        <v>5240</v>
      </c>
      <c r="B1050">
        <v>42.114323384748424</v>
      </c>
    </row>
    <row r="1051" spans="1:2" x14ac:dyDescent="0.4">
      <c r="A1051">
        <v>5245</v>
      </c>
      <c r="B1051">
        <v>42.115167685781579</v>
      </c>
    </row>
    <row r="1052" spans="1:2" x14ac:dyDescent="0.4">
      <c r="A1052">
        <v>5250</v>
      </c>
      <c r="B1052">
        <v>42.11601037863543</v>
      </c>
    </row>
    <row r="1053" spans="1:2" x14ac:dyDescent="0.4">
      <c r="A1053">
        <v>5255</v>
      </c>
      <c r="B1053">
        <v>42.116851467900354</v>
      </c>
    </row>
    <row r="1054" spans="1:2" x14ac:dyDescent="0.4">
      <c r="A1054">
        <v>5260</v>
      </c>
      <c r="B1054">
        <v>42.117690958149268</v>
      </c>
    </row>
    <row r="1055" spans="1:2" x14ac:dyDescent="0.4">
      <c r="A1055">
        <v>5265</v>
      </c>
      <c r="B1055">
        <v>42.118528853937732</v>
      </c>
    </row>
    <row r="1056" spans="1:2" x14ac:dyDescent="0.4">
      <c r="A1056">
        <v>5270</v>
      </c>
      <c r="B1056">
        <v>42.119365159804012</v>
      </c>
    </row>
    <row r="1057" spans="1:2" x14ac:dyDescent="0.4">
      <c r="A1057">
        <v>5275</v>
      </c>
      <c r="B1057">
        <v>42.120199880269162</v>
      </c>
    </row>
    <row r="1058" spans="1:2" x14ac:dyDescent="0.4">
      <c r="A1058">
        <v>5280</v>
      </c>
      <c r="B1058">
        <v>42.1210330198371</v>
      </c>
    </row>
    <row r="1059" spans="1:2" x14ac:dyDescent="0.4">
      <c r="A1059">
        <v>5285</v>
      </c>
      <c r="B1059">
        <v>42.121864582994725</v>
      </c>
    </row>
    <row r="1060" spans="1:2" x14ac:dyDescent="0.4">
      <c r="A1060">
        <v>5290</v>
      </c>
      <c r="B1060">
        <v>42.122694574211977</v>
      </c>
    </row>
    <row r="1061" spans="1:2" x14ac:dyDescent="0.4">
      <c r="A1061">
        <v>5295</v>
      </c>
      <c r="B1061">
        <v>42.123522997941862</v>
      </c>
    </row>
    <row r="1062" spans="1:2" x14ac:dyDescent="0.4">
      <c r="A1062">
        <v>5300</v>
      </c>
      <c r="B1062">
        <v>42.124349858620647</v>
      </c>
    </row>
    <row r="1063" spans="1:2" x14ac:dyDescent="0.4">
      <c r="A1063">
        <v>5305</v>
      </c>
      <c r="B1063">
        <v>42.125175160667844</v>
      </c>
    </row>
    <row r="1064" spans="1:2" x14ac:dyDescent="0.4">
      <c r="A1064">
        <v>5310</v>
      </c>
      <c r="B1064">
        <v>42.125998908486302</v>
      </c>
    </row>
    <row r="1065" spans="1:2" x14ac:dyDescent="0.4">
      <c r="A1065">
        <v>5315</v>
      </c>
      <c r="B1065">
        <v>42.12682110646233</v>
      </c>
    </row>
    <row r="1066" spans="1:2" x14ac:dyDescent="0.4">
      <c r="A1066">
        <v>5320</v>
      </c>
      <c r="B1066">
        <v>42.127641758965744</v>
      </c>
    </row>
    <row r="1067" spans="1:2" x14ac:dyDescent="0.4">
      <c r="A1067">
        <v>5325</v>
      </c>
      <c r="B1067">
        <v>42.128460870349933</v>
      </c>
    </row>
    <row r="1068" spans="1:2" x14ac:dyDescent="0.4">
      <c r="A1068">
        <v>5330</v>
      </c>
      <c r="B1068">
        <v>42.129278444951957</v>
      </c>
    </row>
    <row r="1069" spans="1:2" x14ac:dyDescent="0.4">
      <c r="A1069">
        <v>5335</v>
      </c>
      <c r="B1069">
        <v>42.130094487092634</v>
      </c>
    </row>
    <row r="1070" spans="1:2" x14ac:dyDescent="0.4">
      <c r="A1070">
        <v>5340</v>
      </c>
      <c r="B1070">
        <v>42.130909001076574</v>
      </c>
    </row>
    <row r="1071" spans="1:2" x14ac:dyDescent="0.4">
      <c r="A1071">
        <v>5345</v>
      </c>
      <c r="B1071">
        <v>42.131721991192293</v>
      </c>
    </row>
    <row r="1072" spans="1:2" x14ac:dyDescent="0.4">
      <c r="A1072">
        <v>5350</v>
      </c>
      <c r="B1072">
        <v>42.132533461712285</v>
      </c>
    </row>
    <row r="1073" spans="1:2" x14ac:dyDescent="0.4">
      <c r="A1073">
        <v>5355</v>
      </c>
      <c r="B1073">
        <v>42.133343416893055</v>
      </c>
    </row>
    <row r="1074" spans="1:2" x14ac:dyDescent="0.4">
      <c r="A1074">
        <v>5360</v>
      </c>
      <c r="B1074">
        <v>42.134151860975273</v>
      </c>
    </row>
    <row r="1075" spans="1:2" x14ac:dyDescent="0.4">
      <c r="A1075">
        <v>5365</v>
      </c>
      <c r="B1075">
        <v>42.134958798183739</v>
      </c>
    </row>
    <row r="1076" spans="1:2" x14ac:dyDescent="0.4">
      <c r="A1076">
        <v>5370</v>
      </c>
      <c r="B1076">
        <v>42.135764232727588</v>
      </c>
    </row>
    <row r="1077" spans="1:2" x14ac:dyDescent="0.4">
      <c r="A1077">
        <v>5375</v>
      </c>
      <c r="B1077">
        <v>42.136568168800245</v>
      </c>
    </row>
    <row r="1078" spans="1:2" x14ac:dyDescent="0.4">
      <c r="A1078">
        <v>5380</v>
      </c>
      <c r="B1078">
        <v>42.137370610579559</v>
      </c>
    </row>
    <row r="1079" spans="1:2" x14ac:dyDescent="0.4">
      <c r="A1079">
        <v>5385</v>
      </c>
      <c r="B1079">
        <v>42.138171562227875</v>
      </c>
    </row>
    <row r="1080" spans="1:2" x14ac:dyDescent="0.4">
      <c r="A1080">
        <v>5390</v>
      </c>
      <c r="B1080">
        <v>42.138971027892062</v>
      </c>
    </row>
    <row r="1081" spans="1:2" x14ac:dyDescent="0.4">
      <c r="A1081">
        <v>5395</v>
      </c>
      <c r="B1081">
        <v>42.139769011703649</v>
      </c>
    </row>
    <row r="1082" spans="1:2" x14ac:dyDescent="0.4">
      <c r="A1082">
        <v>5400</v>
      </c>
      <c r="B1082">
        <v>42.140565517778853</v>
      </c>
    </row>
    <row r="1083" spans="1:2" x14ac:dyDescent="0.4">
      <c r="A1083">
        <v>5405</v>
      </c>
      <c r="B1083">
        <v>42.14136055021865</v>
      </c>
    </row>
    <row r="1084" spans="1:2" x14ac:dyDescent="0.4">
      <c r="A1084">
        <v>5410</v>
      </c>
      <c r="B1084">
        <v>42.142154113108873</v>
      </c>
    </row>
    <row r="1085" spans="1:2" x14ac:dyDescent="0.4">
      <c r="A1085">
        <v>5415</v>
      </c>
      <c r="B1085">
        <v>42.14294621052025</v>
      </c>
    </row>
    <row r="1086" spans="1:2" x14ac:dyDescent="0.4">
      <c r="A1086">
        <v>5420</v>
      </c>
      <c r="B1086">
        <v>42.143736846508489</v>
      </c>
    </row>
    <row r="1087" spans="1:2" x14ac:dyDescent="0.4">
      <c r="A1087">
        <v>5425</v>
      </c>
      <c r="B1087">
        <v>42.144526025114352</v>
      </c>
    </row>
    <row r="1088" spans="1:2" x14ac:dyDescent="0.4">
      <c r="A1088">
        <v>5430</v>
      </c>
      <c r="B1088">
        <v>42.145313750363727</v>
      </c>
    </row>
    <row r="1089" spans="1:2" x14ac:dyDescent="0.4">
      <c r="A1089">
        <v>5435</v>
      </c>
      <c r="B1089">
        <v>42.146100026267654</v>
      </c>
    </row>
    <row r="1090" spans="1:2" x14ac:dyDescent="0.4">
      <c r="A1090">
        <v>5440</v>
      </c>
      <c r="B1090">
        <v>42.146884856822467</v>
      </c>
    </row>
    <row r="1091" spans="1:2" x14ac:dyDescent="0.4">
      <c r="A1091">
        <v>5445</v>
      </c>
      <c r="B1091">
        <v>42.1476682460098</v>
      </c>
    </row>
    <row r="1092" spans="1:2" x14ac:dyDescent="0.4">
      <c r="A1092">
        <v>5450</v>
      </c>
      <c r="B1092">
        <v>42.148450197796684</v>
      </c>
    </row>
    <row r="1093" spans="1:2" x14ac:dyDescent="0.4">
      <c r="A1093">
        <v>5455</v>
      </c>
      <c r="B1093">
        <v>42.149230716135591</v>
      </c>
    </row>
    <row r="1094" spans="1:2" x14ac:dyDescent="0.4">
      <c r="A1094">
        <v>5460</v>
      </c>
      <c r="B1094">
        <v>42.150009804964533</v>
      </c>
    </row>
    <row r="1095" spans="1:2" x14ac:dyDescent="0.4">
      <c r="A1095">
        <v>5465</v>
      </c>
      <c r="B1095">
        <v>42.150787468207092</v>
      </c>
    </row>
    <row r="1096" spans="1:2" x14ac:dyDescent="0.4">
      <c r="A1096">
        <v>5470</v>
      </c>
      <c r="B1096">
        <v>42.151563709772525</v>
      </c>
    </row>
    <row r="1097" spans="1:2" x14ac:dyDescent="0.4">
      <c r="A1097">
        <v>5475</v>
      </c>
      <c r="B1097">
        <v>42.152338533555799</v>
      </c>
    </row>
    <row r="1098" spans="1:2" x14ac:dyDescent="0.4">
      <c r="A1098">
        <v>5480</v>
      </c>
      <c r="B1098">
        <v>42.153111943437665</v>
      </c>
    </row>
    <row r="1099" spans="1:2" x14ac:dyDescent="0.4">
      <c r="A1099">
        <v>5485</v>
      </c>
      <c r="B1099">
        <v>42.153883943284718</v>
      </c>
    </row>
    <row r="1100" spans="1:2" x14ac:dyDescent="0.4">
      <c r="A1100">
        <v>5490</v>
      </c>
      <c r="B1100">
        <v>42.154654536949479</v>
      </c>
    </row>
    <row r="1101" spans="1:2" x14ac:dyDescent="0.4">
      <c r="A1101">
        <v>5495</v>
      </c>
      <c r="B1101">
        <v>42.155423728270442</v>
      </c>
    </row>
    <row r="1102" spans="1:2" x14ac:dyDescent="0.4">
      <c r="A1102">
        <v>5500</v>
      </c>
      <c r="B1102">
        <v>42.156191521072138</v>
      </c>
    </row>
    <row r="1103" spans="1:2" x14ac:dyDescent="0.4">
      <c r="A1103">
        <v>5505</v>
      </c>
      <c r="B1103">
        <v>42.156957919165222</v>
      </c>
    </row>
    <row r="1104" spans="1:2" x14ac:dyDescent="0.4">
      <c r="A1104">
        <v>5510</v>
      </c>
      <c r="B1104">
        <v>42.15772292634648</v>
      </c>
    </row>
    <row r="1105" spans="1:2" x14ac:dyDescent="0.4">
      <c r="A1105">
        <v>5515</v>
      </c>
      <c r="B1105">
        <v>42.158486546398976</v>
      </c>
    </row>
    <row r="1106" spans="1:2" x14ac:dyDescent="0.4">
      <c r="A1106">
        <v>5520</v>
      </c>
      <c r="B1106">
        <v>42.159248783092039</v>
      </c>
    </row>
    <row r="1107" spans="1:2" x14ac:dyDescent="0.4">
      <c r="A1107">
        <v>5525</v>
      </c>
      <c r="B1107">
        <v>42.160009640181357</v>
      </c>
    </row>
    <row r="1108" spans="1:2" x14ac:dyDescent="0.4">
      <c r="A1108">
        <v>5530</v>
      </c>
      <c r="B1108">
        <v>42.160769121409032</v>
      </c>
    </row>
    <row r="1109" spans="1:2" x14ac:dyDescent="0.4">
      <c r="A1109">
        <v>5535</v>
      </c>
      <c r="B1109">
        <v>42.161527230503651</v>
      </c>
    </row>
    <row r="1110" spans="1:2" x14ac:dyDescent="0.4">
      <c r="A1110">
        <v>5540</v>
      </c>
      <c r="B1110">
        <v>42.162283971180351</v>
      </c>
    </row>
    <row r="1111" spans="1:2" x14ac:dyDescent="0.4">
      <c r="A1111">
        <v>5545</v>
      </c>
      <c r="B1111">
        <v>42.163039347140838</v>
      </c>
    </row>
    <row r="1112" spans="1:2" x14ac:dyDescent="0.4">
      <c r="A1112">
        <v>5550</v>
      </c>
      <c r="B1112">
        <v>42.16379336207352</v>
      </c>
    </row>
    <row r="1113" spans="1:2" x14ac:dyDescent="0.4">
      <c r="A1113">
        <v>5555</v>
      </c>
      <c r="B1113">
        <v>42.164546019653478</v>
      </c>
    </row>
    <row r="1114" spans="1:2" x14ac:dyDescent="0.4">
      <c r="A1114">
        <v>5560</v>
      </c>
      <c r="B1114">
        <v>42.165297323542632</v>
      </c>
    </row>
    <row r="1115" spans="1:2" x14ac:dyDescent="0.4">
      <c r="A1115">
        <v>5565</v>
      </c>
      <c r="B1115">
        <v>42.16604727738968</v>
      </c>
    </row>
    <row r="1116" spans="1:2" x14ac:dyDescent="0.4">
      <c r="A1116">
        <v>5570</v>
      </c>
      <c r="B1116">
        <v>42.166795884830258</v>
      </c>
    </row>
    <row r="1117" spans="1:2" x14ac:dyDescent="0.4">
      <c r="A1117">
        <v>5575</v>
      </c>
      <c r="B1117">
        <v>42.16754314948696</v>
      </c>
    </row>
    <row r="1118" spans="1:2" x14ac:dyDescent="0.4">
      <c r="A1118">
        <v>5580</v>
      </c>
      <c r="B1118">
        <v>42.168289074969366</v>
      </c>
    </row>
    <row r="1119" spans="1:2" x14ac:dyDescent="0.4">
      <c r="A1119">
        <v>5585</v>
      </c>
      <c r="B1119">
        <v>42.169033664874163</v>
      </c>
    </row>
    <row r="1120" spans="1:2" x14ac:dyDescent="0.4">
      <c r="A1120">
        <v>5590</v>
      </c>
      <c r="B1120">
        <v>42.169776922785154</v>
      </c>
    </row>
    <row r="1121" spans="1:2" x14ac:dyDescent="0.4">
      <c r="A1121">
        <v>5595</v>
      </c>
      <c r="B1121">
        <v>42.170518852273332</v>
      </c>
    </row>
    <row r="1122" spans="1:2" x14ac:dyDescent="0.4">
      <c r="A1122">
        <v>5600</v>
      </c>
      <c r="B1122">
        <v>42.171259456896927</v>
      </c>
    </row>
    <row r="1123" spans="1:2" x14ac:dyDescent="0.4">
      <c r="A1123">
        <v>5605</v>
      </c>
      <c r="B1123">
        <v>42.171998740201502</v>
      </c>
    </row>
    <row r="1124" spans="1:2" x14ac:dyDescent="0.4">
      <c r="A1124">
        <v>5610</v>
      </c>
      <c r="B1124">
        <v>42.172736705719956</v>
      </c>
    </row>
    <row r="1125" spans="1:2" x14ac:dyDescent="0.4">
      <c r="A1125">
        <v>5615</v>
      </c>
      <c r="B1125">
        <v>42.173473356972607</v>
      </c>
    </row>
    <row r="1126" spans="1:2" x14ac:dyDescent="0.4">
      <c r="A1126">
        <v>5620</v>
      </c>
      <c r="B1126">
        <v>42.17420869746725</v>
      </c>
    </row>
    <row r="1127" spans="1:2" x14ac:dyDescent="0.4">
      <c r="A1127">
        <v>5625</v>
      </c>
      <c r="B1127">
        <v>42.174942730699215</v>
      </c>
    </row>
    <row r="1128" spans="1:2" x14ac:dyDescent="0.4">
      <c r="A1128">
        <v>5630</v>
      </c>
      <c r="B1128">
        <v>42.175675460151389</v>
      </c>
    </row>
    <row r="1129" spans="1:2" x14ac:dyDescent="0.4">
      <c r="A1129">
        <v>5635</v>
      </c>
      <c r="B1129">
        <v>42.176406889294327</v>
      </c>
    </row>
    <row r="1130" spans="1:2" x14ac:dyDescent="0.4">
      <c r="A1130">
        <v>5640</v>
      </c>
      <c r="B1130">
        <v>42.177137021586262</v>
      </c>
    </row>
    <row r="1131" spans="1:2" x14ac:dyDescent="0.4">
      <c r="A1131">
        <v>5645</v>
      </c>
      <c r="B1131">
        <v>42.17786586047319</v>
      </c>
    </row>
    <row r="1132" spans="1:2" x14ac:dyDescent="0.4">
      <c r="A1132">
        <v>5650</v>
      </c>
      <c r="B1132">
        <v>42.178593409388881</v>
      </c>
    </row>
    <row r="1133" spans="1:2" x14ac:dyDescent="0.4">
      <c r="A1133">
        <v>5655</v>
      </c>
      <c r="B1133">
        <v>42.179319671754975</v>
      </c>
    </row>
    <row r="1134" spans="1:2" x14ac:dyDescent="0.4">
      <c r="A1134">
        <v>5660</v>
      </c>
      <c r="B1134">
        <v>42.180044650981039</v>
      </c>
    </row>
    <row r="1135" spans="1:2" x14ac:dyDescent="0.4">
      <c r="A1135">
        <v>5665</v>
      </c>
      <c r="B1135">
        <v>42.180768350464589</v>
      </c>
    </row>
    <row r="1136" spans="1:2" x14ac:dyDescent="0.4">
      <c r="A1136">
        <v>5670</v>
      </c>
      <c r="B1136">
        <v>42.181490773591136</v>
      </c>
    </row>
    <row r="1137" spans="1:2" x14ac:dyDescent="0.4">
      <c r="A1137">
        <v>5675</v>
      </c>
      <c r="B1137">
        <v>42.182211923734293</v>
      </c>
    </row>
    <row r="1138" spans="1:2" x14ac:dyDescent="0.4">
      <c r="A1138">
        <v>5680</v>
      </c>
      <c r="B1138">
        <v>42.182931804255787</v>
      </c>
    </row>
    <row r="1139" spans="1:2" x14ac:dyDescent="0.4">
      <c r="A1139">
        <v>5685</v>
      </c>
      <c r="B1139">
        <v>42.183650418505493</v>
      </c>
    </row>
    <row r="1140" spans="1:2" x14ac:dyDescent="0.4">
      <c r="A1140">
        <v>5690</v>
      </c>
      <c r="B1140">
        <v>42.184367769821549</v>
      </c>
    </row>
    <row r="1141" spans="1:2" x14ac:dyDescent="0.4">
      <c r="A1141">
        <v>5695</v>
      </c>
      <c r="B1141">
        <v>42.185083861530337</v>
      </c>
    </row>
    <row r="1142" spans="1:2" x14ac:dyDescent="0.4">
      <c r="A1142">
        <v>5700</v>
      </c>
      <c r="B1142">
        <v>42.185798696946591</v>
      </c>
    </row>
    <row r="1143" spans="1:2" x14ac:dyDescent="0.4">
      <c r="A1143">
        <v>5705</v>
      </c>
      <c r="B1143">
        <v>42.186512279373417</v>
      </c>
    </row>
    <row r="1144" spans="1:2" x14ac:dyDescent="0.4">
      <c r="A1144">
        <v>5710</v>
      </c>
      <c r="B1144">
        <v>42.187224612102355</v>
      </c>
    </row>
    <row r="1145" spans="1:2" x14ac:dyDescent="0.4">
      <c r="A1145">
        <v>5715</v>
      </c>
      <c r="B1145">
        <v>42.187935698413398</v>
      </c>
    </row>
    <row r="1146" spans="1:2" x14ac:dyDescent="0.4">
      <c r="A1146">
        <v>5720</v>
      </c>
      <c r="B1146">
        <v>42.188645541575127</v>
      </c>
    </row>
    <row r="1147" spans="1:2" x14ac:dyDescent="0.4">
      <c r="A1147">
        <v>5725</v>
      </c>
      <c r="B1147">
        <v>42.189354144844643</v>
      </c>
    </row>
    <row r="1148" spans="1:2" x14ac:dyDescent="0.4">
      <c r="A1148">
        <v>5730</v>
      </c>
      <c r="B1148">
        <v>42.190061511467725</v>
      </c>
    </row>
    <row r="1149" spans="1:2" x14ac:dyDescent="0.4">
      <c r="A1149">
        <v>5735</v>
      </c>
      <c r="B1149">
        <v>42.190767644678814</v>
      </c>
    </row>
    <row r="1150" spans="1:2" x14ac:dyDescent="0.4">
      <c r="A1150">
        <v>5740</v>
      </c>
      <c r="B1150">
        <v>42.191472547701075</v>
      </c>
    </row>
    <row r="1151" spans="1:2" x14ac:dyDescent="0.4">
      <c r="A1151">
        <v>5745</v>
      </c>
      <c r="B1151">
        <v>42.192176223746472</v>
      </c>
    </row>
    <row r="1152" spans="1:2" x14ac:dyDescent="0.4">
      <c r="A1152">
        <v>5750</v>
      </c>
      <c r="B1152">
        <v>42.192878676015773</v>
      </c>
    </row>
    <row r="1153" spans="1:2" x14ac:dyDescent="0.4">
      <c r="A1153">
        <v>5755</v>
      </c>
      <c r="B1153">
        <v>42.193579907698634</v>
      </c>
    </row>
    <row r="1154" spans="1:2" x14ac:dyDescent="0.4">
      <c r="A1154">
        <v>5760</v>
      </c>
      <c r="B1154">
        <v>42.194279921973646</v>
      </c>
    </row>
    <row r="1155" spans="1:2" x14ac:dyDescent="0.4">
      <c r="A1155">
        <v>5765</v>
      </c>
      <c r="B1155">
        <v>42.194978722008358</v>
      </c>
    </row>
    <row r="1156" spans="1:2" x14ac:dyDescent="0.4">
      <c r="A1156">
        <v>5770</v>
      </c>
      <c r="B1156">
        <v>42.195676310959357</v>
      </c>
    </row>
    <row r="1157" spans="1:2" x14ac:dyDescent="0.4">
      <c r="A1157">
        <v>5775</v>
      </c>
      <c r="B1157">
        <v>42.196372691972265</v>
      </c>
    </row>
    <row r="1158" spans="1:2" x14ac:dyDescent="0.4">
      <c r="A1158">
        <v>5780</v>
      </c>
      <c r="B1158">
        <v>42.197067868181854</v>
      </c>
    </row>
    <row r="1159" spans="1:2" x14ac:dyDescent="0.4">
      <c r="A1159">
        <v>5785</v>
      </c>
      <c r="B1159">
        <v>42.197761842712055</v>
      </c>
    </row>
    <row r="1160" spans="1:2" x14ac:dyDescent="0.4">
      <c r="A1160">
        <v>5790</v>
      </c>
      <c r="B1160">
        <v>42.198454618675981</v>
      </c>
    </row>
    <row r="1161" spans="1:2" x14ac:dyDescent="0.4">
      <c r="A1161">
        <v>5795</v>
      </c>
      <c r="B1161">
        <v>42.199146199176027</v>
      </c>
    </row>
    <row r="1162" spans="1:2" x14ac:dyDescent="0.4">
      <c r="A1162">
        <v>5800</v>
      </c>
      <c r="B1162">
        <v>42.199836587303885</v>
      </c>
    </row>
    <row r="1163" spans="1:2" x14ac:dyDescent="0.4">
      <c r="A1163">
        <v>5805</v>
      </c>
      <c r="B1163">
        <v>42.200525786140595</v>
      </c>
    </row>
    <row r="1164" spans="1:2" x14ac:dyDescent="0.4">
      <c r="A1164">
        <v>5810</v>
      </c>
      <c r="B1164">
        <v>42.201213798756577</v>
      </c>
    </row>
    <row r="1165" spans="1:2" x14ac:dyDescent="0.4">
      <c r="A1165">
        <v>5815</v>
      </c>
      <c r="B1165">
        <v>42.20190062821171</v>
      </c>
    </row>
    <row r="1166" spans="1:2" x14ac:dyDescent="0.4">
      <c r="A1166">
        <v>5820</v>
      </c>
      <c r="B1166">
        <v>42.202586277555355</v>
      </c>
    </row>
    <row r="1167" spans="1:2" x14ac:dyDescent="0.4">
      <c r="A1167">
        <v>5825</v>
      </c>
      <c r="B1167">
        <v>42.203270749826387</v>
      </c>
    </row>
    <row r="1168" spans="1:2" x14ac:dyDescent="0.4">
      <c r="A1168">
        <v>5830</v>
      </c>
      <c r="B1168">
        <v>42.203954048053276</v>
      </c>
    </row>
    <row r="1169" spans="1:2" x14ac:dyDescent="0.4">
      <c r="A1169">
        <v>5835</v>
      </c>
      <c r="B1169">
        <v>42.204636175254102</v>
      </c>
    </row>
    <row r="1170" spans="1:2" x14ac:dyDescent="0.4">
      <c r="A1170">
        <v>5840</v>
      </c>
      <c r="B1170">
        <v>42.205317134436619</v>
      </c>
    </row>
    <row r="1171" spans="1:2" x14ac:dyDescent="0.4">
      <c r="A1171">
        <v>5845</v>
      </c>
      <c r="B1171">
        <v>42.205996928598267</v>
      </c>
    </row>
    <row r="1172" spans="1:2" x14ac:dyDescent="0.4">
      <c r="A1172">
        <v>5850</v>
      </c>
      <c r="B1172">
        <v>42.206675560726268</v>
      </c>
    </row>
    <row r="1173" spans="1:2" x14ac:dyDescent="0.4">
      <c r="A1173">
        <v>5855</v>
      </c>
      <c r="B1173">
        <v>42.207353033797609</v>
      </c>
    </row>
    <row r="1174" spans="1:2" x14ac:dyDescent="0.4">
      <c r="A1174">
        <v>5860</v>
      </c>
      <c r="B1174">
        <v>42.208029350779142</v>
      </c>
    </row>
    <row r="1175" spans="1:2" x14ac:dyDescent="0.4">
      <c r="A1175">
        <v>5865</v>
      </c>
      <c r="B1175">
        <v>42.208704514627584</v>
      </c>
    </row>
    <row r="1176" spans="1:2" x14ac:dyDescent="0.4">
      <c r="A1176">
        <v>5870</v>
      </c>
      <c r="B1176">
        <v>42.209378528289598</v>
      </c>
    </row>
    <row r="1177" spans="1:2" x14ac:dyDescent="0.4">
      <c r="A1177">
        <v>5875</v>
      </c>
      <c r="B1177">
        <v>42.2100513947018</v>
      </c>
    </row>
    <row r="1178" spans="1:2" x14ac:dyDescent="0.4">
      <c r="A1178">
        <v>5880</v>
      </c>
      <c r="B1178">
        <v>42.210723116790831</v>
      </c>
    </row>
    <row r="1179" spans="1:2" x14ac:dyDescent="0.4">
      <c r="A1179">
        <v>5885</v>
      </c>
      <c r="B1179">
        <v>42.211393697473355</v>
      </c>
    </row>
    <row r="1180" spans="1:2" x14ac:dyDescent="0.4">
      <c r="A1180">
        <v>5890</v>
      </c>
      <c r="B1180">
        <v>42.212063139656166</v>
      </c>
    </row>
    <row r="1181" spans="1:2" x14ac:dyDescent="0.4">
      <c r="A1181">
        <v>5895</v>
      </c>
      <c r="B1181">
        <v>42.212731446236205</v>
      </c>
    </row>
    <row r="1182" spans="1:2" x14ac:dyDescent="0.4">
      <c r="A1182">
        <v>5900</v>
      </c>
      <c r="B1182">
        <v>42.213398620100541</v>
      </c>
    </row>
    <row r="1183" spans="1:2" x14ac:dyDescent="0.4">
      <c r="A1183">
        <v>5905</v>
      </c>
      <c r="B1183">
        <v>42.214064664126511</v>
      </c>
    </row>
    <row r="1184" spans="1:2" x14ac:dyDescent="0.4">
      <c r="A1184">
        <v>5910</v>
      </c>
      <c r="B1184">
        <v>42.2147295811817</v>
      </c>
    </row>
    <row r="1185" spans="1:2" x14ac:dyDescent="0.4">
      <c r="A1185">
        <v>5915</v>
      </c>
      <c r="B1185">
        <v>42.215393374123998</v>
      </c>
    </row>
    <row r="1186" spans="1:2" x14ac:dyDescent="0.4">
      <c r="A1186">
        <v>5920</v>
      </c>
      <c r="B1186">
        <v>42.216056045801636</v>
      </c>
    </row>
    <row r="1187" spans="1:2" x14ac:dyDescent="0.4">
      <c r="A1187">
        <v>5925</v>
      </c>
      <c r="B1187">
        <v>42.216717599053247</v>
      </c>
    </row>
    <row r="1188" spans="1:2" x14ac:dyDescent="0.4">
      <c r="A1188">
        <v>5930</v>
      </c>
      <c r="B1188">
        <v>42.217378036707856</v>
      </c>
    </row>
    <row r="1189" spans="1:2" x14ac:dyDescent="0.4">
      <c r="A1189">
        <v>5935</v>
      </c>
      <c r="B1189">
        <v>42.218037361584997</v>
      </c>
    </row>
    <row r="1190" spans="1:2" x14ac:dyDescent="0.4">
      <c r="A1190">
        <v>5940</v>
      </c>
      <c r="B1190">
        <v>42.218695576494682</v>
      </c>
    </row>
    <row r="1191" spans="1:2" x14ac:dyDescent="0.4">
      <c r="A1191">
        <v>5945</v>
      </c>
      <c r="B1191">
        <v>42.219352684237471</v>
      </c>
    </row>
    <row r="1192" spans="1:2" x14ac:dyDescent="0.4">
      <c r="A1192">
        <v>5950</v>
      </c>
      <c r="B1192">
        <v>42.220008687604526</v>
      </c>
    </row>
    <row r="1193" spans="1:2" x14ac:dyDescent="0.4">
      <c r="A1193">
        <v>5955</v>
      </c>
      <c r="B1193">
        <v>42.220663589377622</v>
      </c>
    </row>
    <row r="1194" spans="1:2" x14ac:dyDescent="0.4">
      <c r="A1194">
        <v>5960</v>
      </c>
      <c r="B1194">
        <v>42.221317392329212</v>
      </c>
    </row>
    <row r="1195" spans="1:2" x14ac:dyDescent="0.4">
      <c r="A1195">
        <v>5965</v>
      </c>
      <c r="B1195">
        <v>42.221970099222439</v>
      </c>
    </row>
    <row r="1196" spans="1:2" x14ac:dyDescent="0.4">
      <c r="A1196">
        <v>5970</v>
      </c>
      <c r="B1196">
        <v>42.222621712811183</v>
      </c>
    </row>
    <row r="1197" spans="1:2" x14ac:dyDescent="0.4">
      <c r="A1197">
        <v>5975</v>
      </c>
      <c r="B1197">
        <v>42.223272235840135</v>
      </c>
    </row>
    <row r="1198" spans="1:2" x14ac:dyDescent="0.4">
      <c r="A1198">
        <v>5980</v>
      </c>
      <c r="B1198">
        <v>42.223921671044792</v>
      </c>
    </row>
    <row r="1199" spans="1:2" x14ac:dyDescent="0.4">
      <c r="A1199">
        <v>5985</v>
      </c>
      <c r="B1199">
        <v>42.2245700211515</v>
      </c>
    </row>
    <row r="1200" spans="1:2" x14ac:dyDescent="0.4">
      <c r="A1200">
        <v>5990</v>
      </c>
      <c r="B1200">
        <v>42.225217288877502</v>
      </c>
    </row>
    <row r="1201" spans="1:2" x14ac:dyDescent="0.4">
      <c r="A1201">
        <v>5995</v>
      </c>
      <c r="B1201">
        <v>42.225863476931004</v>
      </c>
    </row>
    <row r="1202" spans="1:2" x14ac:dyDescent="0.4">
      <c r="A1202">
        <v>6000</v>
      </c>
      <c r="B1202">
        <v>42.226508588011143</v>
      </c>
    </row>
    <row r="1203" spans="1:2" x14ac:dyDescent="0.4">
      <c r="A1203">
        <v>6000</v>
      </c>
      <c r="B1203">
        <v>42.226508588011143</v>
      </c>
    </row>
  </sheetData>
  <pageMargins left="0.7" right="0.7" top="0.78740157499999996" bottom="0.78740157499999996"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V52"/>
  <sheetViews>
    <sheetView zoomScale="85" zoomScaleNormal="85" workbookViewId="0">
      <selection activeCell="N35" sqref="N35"/>
    </sheetView>
  </sheetViews>
  <sheetFormatPr defaultColWidth="11.3828125" defaultRowHeight="14.6" x14ac:dyDescent="0.4"/>
  <cols>
    <col min="2" max="2" width="9.3046875" bestFit="1" customWidth="1"/>
    <col min="3" max="3" width="9.3046875" customWidth="1"/>
    <col min="4" max="4" width="9.84375" bestFit="1" customWidth="1"/>
    <col min="5" max="5" width="9.84375" customWidth="1"/>
    <col min="6" max="7" width="7.69140625" customWidth="1"/>
    <col min="13" max="13" width="13.53515625" customWidth="1"/>
    <col min="20" max="20" width="13" customWidth="1"/>
  </cols>
  <sheetData>
    <row r="1" spans="1:22" ht="51.9" thickBot="1" x14ac:dyDescent="0.45">
      <c r="A1" s="106" t="s">
        <v>161</v>
      </c>
      <c r="B1" s="36" t="s">
        <v>162</v>
      </c>
      <c r="C1" s="11" t="s">
        <v>52</v>
      </c>
      <c r="D1" s="32" t="s">
        <v>164</v>
      </c>
      <c r="E1" s="32" t="s">
        <v>163</v>
      </c>
      <c r="F1" s="107" t="s">
        <v>56</v>
      </c>
      <c r="G1" s="86"/>
      <c r="H1" s="1" t="s">
        <v>188</v>
      </c>
      <c r="M1" s="1" t="s">
        <v>55</v>
      </c>
    </row>
    <row r="2" spans="1:22" x14ac:dyDescent="0.4">
      <c r="A2" s="34">
        <v>15</v>
      </c>
      <c r="B2" s="88">
        <f>'[1]FS Antenna Gain'!$B$5</f>
        <v>-0.66666666666666674</v>
      </c>
      <c r="C2" s="90">
        <f t="shared" ref="C2:C19" si="0">DEGREES(ASIN(HeightAMATEUR/$A2))</f>
        <v>90</v>
      </c>
      <c r="D2" s="91">
        <f t="shared" ref="D2:D19" si="1">EIRP+$B2+DCtime+POL+B.Outdoor+L.oob+MG-Irx</f>
        <v>88.142733420053688</v>
      </c>
      <c r="E2" s="92">
        <f t="shared" ref="E2:E19" si="2">1000*10^(($D2-32.44-20*LOG10(FC))/20)</f>
        <v>7.7672451799118454</v>
      </c>
      <c r="F2" s="85">
        <f>A2</f>
        <v>15</v>
      </c>
      <c r="G2" s="87"/>
      <c r="M2" s="12" t="s">
        <v>50</v>
      </c>
      <c r="N2" s="13">
        <v>78500</v>
      </c>
      <c r="O2" s="14" t="s">
        <v>24</v>
      </c>
      <c r="P2" s="15" t="s">
        <v>51</v>
      </c>
      <c r="Q2" s="15"/>
      <c r="R2" s="16"/>
      <c r="S2" s="16"/>
      <c r="T2" s="17"/>
    </row>
    <row r="3" spans="1:22" x14ac:dyDescent="0.4">
      <c r="A3" s="34">
        <v>50</v>
      </c>
      <c r="B3" s="88">
        <f>'[1]FS Antenna Gain'!$B$12</f>
        <v>3.6406046128051033</v>
      </c>
      <c r="C3" s="90">
        <f t="shared" si="0"/>
        <v>17.457603123722095</v>
      </c>
      <c r="D3" s="91">
        <f t="shared" si="1"/>
        <v>92.450004699525465</v>
      </c>
      <c r="E3" s="91">
        <f t="shared" si="2"/>
        <v>12.753534996362383</v>
      </c>
      <c r="F3" s="85">
        <f t="shared" ref="F3:F19" si="3">A3</f>
        <v>50</v>
      </c>
      <c r="G3" s="87"/>
      <c r="M3" s="18" t="s">
        <v>53</v>
      </c>
      <c r="N3" s="19">
        <v>4000</v>
      </c>
      <c r="O3" s="20" t="s">
        <v>24</v>
      </c>
      <c r="P3" s="21" t="s">
        <v>189</v>
      </c>
      <c r="Q3" s="21"/>
      <c r="R3" s="22"/>
      <c r="S3" s="22"/>
      <c r="T3" s="23"/>
    </row>
    <row r="4" spans="1:22" x14ac:dyDescent="0.4">
      <c r="A4" s="34">
        <v>100</v>
      </c>
      <c r="B4" s="88">
        <f>'[1]FS Antenna Gain'!$B$22</f>
        <v>11.056928146072615</v>
      </c>
      <c r="C4" s="90">
        <f t="shared" si="0"/>
        <v>8.6269265586786403</v>
      </c>
      <c r="D4" s="91">
        <f t="shared" si="1"/>
        <v>99.866328232792966</v>
      </c>
      <c r="E4" s="91">
        <f t="shared" si="2"/>
        <v>29.95344336546891</v>
      </c>
      <c r="F4" s="85">
        <f t="shared" si="3"/>
        <v>100</v>
      </c>
      <c r="G4" s="87"/>
      <c r="M4" s="18" t="s">
        <v>20</v>
      </c>
      <c r="N4" s="24">
        <v>15</v>
      </c>
      <c r="O4" s="20" t="s">
        <v>21</v>
      </c>
      <c r="P4" s="21" t="s">
        <v>190</v>
      </c>
      <c r="Q4" s="21"/>
      <c r="R4" s="22"/>
      <c r="S4" s="22"/>
      <c r="T4" s="23"/>
    </row>
    <row r="5" spans="1:22" ht="17.600000000000001" x14ac:dyDescent="0.55000000000000004">
      <c r="A5" s="34">
        <v>200</v>
      </c>
      <c r="B5" s="88">
        <f>'[1]FS Antenna Gain'!$B$42</f>
        <v>19.838572024377303</v>
      </c>
      <c r="C5" s="90">
        <f t="shared" si="0"/>
        <v>4.3012223046703646</v>
      </c>
      <c r="D5" s="91">
        <f t="shared" si="1"/>
        <v>108.64797211109766</v>
      </c>
      <c r="E5" s="91">
        <f t="shared" si="2"/>
        <v>82.324471019545499</v>
      </c>
      <c r="F5" s="85">
        <f t="shared" si="3"/>
        <v>200</v>
      </c>
      <c r="G5" s="87"/>
      <c r="M5" s="18" t="s">
        <v>191</v>
      </c>
      <c r="N5" s="104">
        <v>5.0000000000000001E-4</v>
      </c>
      <c r="O5" s="20" t="s">
        <v>24</v>
      </c>
      <c r="P5" s="21" t="s">
        <v>192</v>
      </c>
      <c r="Q5" s="21"/>
      <c r="R5" s="22"/>
      <c r="S5" s="22"/>
      <c r="T5" s="23"/>
    </row>
    <row r="6" spans="1:22" x14ac:dyDescent="0.4">
      <c r="A6" s="34">
        <v>300</v>
      </c>
      <c r="B6" s="88">
        <f>'[1]FS Antenna Gain'!$B$62</f>
        <v>27.543011778996565</v>
      </c>
      <c r="C6" s="90">
        <f t="shared" si="0"/>
        <v>2.8659839825988622</v>
      </c>
      <c r="D6" s="91">
        <f t="shared" si="1"/>
        <v>116.35241186571693</v>
      </c>
      <c r="E6" s="91">
        <f t="shared" si="2"/>
        <v>199.87152980364121</v>
      </c>
      <c r="F6" s="85">
        <f t="shared" si="3"/>
        <v>300</v>
      </c>
      <c r="G6" s="87"/>
      <c r="M6" s="18" t="s">
        <v>25</v>
      </c>
      <c r="N6" s="24">
        <v>4</v>
      </c>
      <c r="O6" s="20" t="s">
        <v>26</v>
      </c>
      <c r="P6" s="21" t="s">
        <v>193</v>
      </c>
      <c r="Q6" s="21"/>
      <c r="R6" s="22"/>
      <c r="S6" s="22"/>
      <c r="T6" s="23"/>
    </row>
    <row r="7" spans="1:22" ht="17.600000000000001" x14ac:dyDescent="0.55000000000000004">
      <c r="A7" s="34">
        <v>400</v>
      </c>
      <c r="B7" s="88">
        <f>'[1]FS Antenna Gain'!$B$82</f>
        <v>31.403038687188083</v>
      </c>
      <c r="C7" s="90">
        <f t="shared" si="0"/>
        <v>2.1490956268640184</v>
      </c>
      <c r="D7" s="91">
        <f t="shared" si="1"/>
        <v>120.21243877390845</v>
      </c>
      <c r="E7" s="91">
        <f t="shared" si="2"/>
        <v>311.71111020371779</v>
      </c>
      <c r="F7" s="85">
        <f t="shared" si="3"/>
        <v>400</v>
      </c>
      <c r="G7" s="87"/>
      <c r="M7" s="18" t="s">
        <v>194</v>
      </c>
      <c r="N7" s="24">
        <v>0</v>
      </c>
      <c r="O7" s="20" t="s">
        <v>26</v>
      </c>
      <c r="P7" s="21" t="s">
        <v>29</v>
      </c>
      <c r="Q7" s="21"/>
      <c r="R7" s="22"/>
      <c r="S7" s="22"/>
      <c r="T7" s="23"/>
    </row>
    <row r="8" spans="1:22" x14ac:dyDescent="0.4">
      <c r="A8" s="34">
        <v>500</v>
      </c>
      <c r="B8" s="88">
        <f>'[1]FS Antenna Gain'!$B$102</f>
        <v>33.72086679106053</v>
      </c>
      <c r="C8" s="90">
        <f t="shared" si="0"/>
        <v>1.7191313208778112</v>
      </c>
      <c r="D8" s="91">
        <f t="shared" si="1"/>
        <v>122.53026687778089</v>
      </c>
      <c r="E8" s="91">
        <f t="shared" si="2"/>
        <v>407.04618352658605</v>
      </c>
      <c r="F8" s="85">
        <f t="shared" si="3"/>
        <v>500</v>
      </c>
      <c r="G8" s="87"/>
      <c r="M8" s="18" t="s">
        <v>30</v>
      </c>
      <c r="N8" s="24">
        <v>19</v>
      </c>
      <c r="O8" s="20" t="s">
        <v>31</v>
      </c>
      <c r="P8" s="21" t="s">
        <v>32</v>
      </c>
      <c r="Q8" s="21"/>
      <c r="R8" s="22"/>
      <c r="S8" s="22"/>
      <c r="T8" s="23"/>
    </row>
    <row r="9" spans="1:22" ht="17.600000000000001" x14ac:dyDescent="0.55000000000000004">
      <c r="A9" s="34">
        <v>600</v>
      </c>
      <c r="B9" s="88">
        <f>'[1]FS Antenna Gain'!$B$122</f>
        <v>35.266680605510913</v>
      </c>
      <c r="C9" s="90">
        <f t="shared" si="0"/>
        <v>1.4325437375665075</v>
      </c>
      <c r="D9" s="91">
        <f t="shared" si="1"/>
        <v>124.07608069223127</v>
      </c>
      <c r="E9" s="91">
        <f t="shared" si="2"/>
        <v>486.33371484910555</v>
      </c>
      <c r="F9" s="85">
        <f t="shared" si="3"/>
        <v>600</v>
      </c>
      <c r="G9" s="87"/>
      <c r="M9" s="18" t="s">
        <v>33</v>
      </c>
      <c r="N9" s="25">
        <v>0</v>
      </c>
      <c r="O9" s="20" t="s">
        <v>26</v>
      </c>
      <c r="P9" s="21" t="s">
        <v>34</v>
      </c>
      <c r="Q9" s="21"/>
      <c r="R9" s="22"/>
      <c r="S9" s="22"/>
      <c r="T9" s="23"/>
    </row>
    <row r="10" spans="1:22" x14ac:dyDescent="0.4">
      <c r="A10" s="34">
        <v>700</v>
      </c>
      <c r="B10" s="88">
        <f>'[1]FS Antenna Gain'!$B$142</f>
        <v>36.37107430647346</v>
      </c>
      <c r="C10" s="90">
        <f t="shared" si="0"/>
        <v>1.2278606850101754</v>
      </c>
      <c r="D10" s="91">
        <f t="shared" si="1"/>
        <v>125.18047439319382</v>
      </c>
      <c r="E10" s="91">
        <f t="shared" si="2"/>
        <v>552.27331961286211</v>
      </c>
      <c r="F10" s="85">
        <f t="shared" si="3"/>
        <v>700</v>
      </c>
      <c r="G10" s="87"/>
      <c r="M10" s="18"/>
      <c r="N10" s="25"/>
      <c r="O10" s="20"/>
      <c r="P10" s="21" t="s">
        <v>74</v>
      </c>
      <c r="Q10" s="21"/>
      <c r="R10" s="22"/>
      <c r="S10" s="22"/>
      <c r="T10" s="23"/>
    </row>
    <row r="11" spans="1:22" x14ac:dyDescent="0.4">
      <c r="A11" s="34">
        <v>800</v>
      </c>
      <c r="B11" s="88">
        <f>'[1]FS Antenna Gain'!$B$162</f>
        <v>37.199482008787847</v>
      </c>
      <c r="C11" s="90">
        <f t="shared" si="0"/>
        <v>1.0743588228541847</v>
      </c>
      <c r="D11" s="91">
        <f t="shared" si="1"/>
        <v>126.0088820955082</v>
      </c>
      <c r="E11" s="91">
        <f t="shared" si="2"/>
        <v>607.53940011825398</v>
      </c>
      <c r="F11" s="85">
        <f t="shared" si="3"/>
        <v>800</v>
      </c>
      <c r="G11" s="87"/>
      <c r="M11" s="18" t="s">
        <v>35</v>
      </c>
      <c r="N11" s="24">
        <v>-3</v>
      </c>
      <c r="O11" s="20" t="s">
        <v>26</v>
      </c>
      <c r="P11" s="21" t="s">
        <v>36</v>
      </c>
      <c r="Q11" s="21"/>
      <c r="R11" s="22"/>
      <c r="S11" s="22"/>
      <c r="T11" s="23"/>
    </row>
    <row r="12" spans="1:22" x14ac:dyDescent="0.4">
      <c r="A12" s="34">
        <v>900</v>
      </c>
      <c r="B12" s="88">
        <f>'[1]FS Antenna Gain'!$B$182</f>
        <v>37.843857229090183</v>
      </c>
      <c r="C12" s="90">
        <f t="shared" si="0"/>
        <v>0.95497387378491372</v>
      </c>
      <c r="D12" s="91">
        <f t="shared" si="1"/>
        <v>126.65325731581055</v>
      </c>
      <c r="E12" s="91">
        <f t="shared" si="2"/>
        <v>654.32454078376907</v>
      </c>
      <c r="F12" s="85">
        <f t="shared" si="3"/>
        <v>900</v>
      </c>
      <c r="G12" s="87"/>
      <c r="M12" s="18" t="s">
        <v>37</v>
      </c>
      <c r="N12" s="25">
        <f>10*LOG10(BIF.AMATEUR/BW)</f>
        <v>-69.030899869919438</v>
      </c>
      <c r="O12" s="20" t="s">
        <v>26</v>
      </c>
      <c r="P12" s="21" t="s">
        <v>38</v>
      </c>
      <c r="Q12" s="21"/>
      <c r="R12" s="22"/>
      <c r="S12" s="22"/>
      <c r="T12" s="23"/>
      <c r="V12">
        <f>10*LOG10(BIF.AMATEUR/BW)</f>
        <v>-69.030899869919438</v>
      </c>
    </row>
    <row r="13" spans="1:22" ht="17.600000000000001" x14ac:dyDescent="0.55000000000000004">
      <c r="A13" s="34">
        <v>1000</v>
      </c>
      <c r="B13" s="88">
        <f>'[1]FS Antenna Gain'!$B$202</f>
        <v>38.359389884318723</v>
      </c>
      <c r="C13" s="90">
        <f t="shared" si="0"/>
        <v>0.8594689248358216</v>
      </c>
      <c r="D13" s="91">
        <f t="shared" si="1"/>
        <v>127.16878997103908</v>
      </c>
      <c r="E13" s="91">
        <f t="shared" si="2"/>
        <v>694.33625360319627</v>
      </c>
      <c r="F13" s="85">
        <f t="shared" si="3"/>
        <v>1000</v>
      </c>
      <c r="G13" s="87"/>
      <c r="M13" s="18" t="s">
        <v>39</v>
      </c>
      <c r="N13" s="24">
        <v>0</v>
      </c>
      <c r="O13" s="20" t="s">
        <v>26</v>
      </c>
      <c r="P13" s="21" t="s">
        <v>41</v>
      </c>
      <c r="Q13" s="21"/>
      <c r="R13" s="22"/>
      <c r="S13" s="22"/>
      <c r="T13" s="23"/>
    </row>
    <row r="14" spans="1:22" ht="17.600000000000001" x14ac:dyDescent="0.55000000000000004">
      <c r="A14" s="34">
        <v>1500</v>
      </c>
      <c r="B14" s="88">
        <f>'[1]FS Antenna Gain'!$B$302</f>
        <v>39.906131032509172</v>
      </c>
      <c r="C14" s="90">
        <f t="shared" si="0"/>
        <v>0.57296734485715262</v>
      </c>
      <c r="D14" s="91">
        <f t="shared" si="1"/>
        <v>128.71553111922952</v>
      </c>
      <c r="E14" s="91">
        <f t="shared" si="2"/>
        <v>829.67288941672325</v>
      </c>
      <c r="F14" s="85">
        <f t="shared" si="3"/>
        <v>1500</v>
      </c>
      <c r="G14" s="87"/>
      <c r="M14" s="18" t="s">
        <v>40</v>
      </c>
      <c r="N14" s="24">
        <v>0</v>
      </c>
      <c r="O14" s="20" t="s">
        <v>26</v>
      </c>
      <c r="P14" s="21" t="s">
        <v>42</v>
      </c>
      <c r="Q14" s="21"/>
      <c r="R14" s="22"/>
      <c r="S14" s="22"/>
      <c r="T14" s="23"/>
    </row>
    <row r="15" spans="1:22" x14ac:dyDescent="0.4">
      <c r="A15" s="34">
        <v>2000</v>
      </c>
      <c r="B15" s="88">
        <f>'[1]FS Antenna Gain'!$B$402</f>
        <v>40.679564437234369</v>
      </c>
      <c r="C15" s="90">
        <f t="shared" si="0"/>
        <v>0.42972237505959199</v>
      </c>
      <c r="D15" s="91">
        <f t="shared" si="1"/>
        <v>129.48896452395473</v>
      </c>
      <c r="E15" s="91">
        <f t="shared" si="2"/>
        <v>906.94002684805685</v>
      </c>
      <c r="F15" s="85">
        <f t="shared" si="3"/>
        <v>2000</v>
      </c>
      <c r="G15" s="87"/>
      <c r="M15" s="18" t="s">
        <v>45</v>
      </c>
      <c r="N15" s="24">
        <v>-113.83</v>
      </c>
      <c r="O15" s="20" t="s">
        <v>47</v>
      </c>
      <c r="P15" s="21" t="s">
        <v>46</v>
      </c>
      <c r="Q15" s="21"/>
      <c r="R15" s="22"/>
      <c r="S15" s="22"/>
      <c r="T15" s="23"/>
    </row>
    <row r="16" spans="1:22" ht="17.600000000000001" x14ac:dyDescent="0.55000000000000004">
      <c r="A16" s="34">
        <v>3000</v>
      </c>
      <c r="B16" s="88">
        <f>'[1]FS Antenna Gain'!$B$602</f>
        <v>41.453026844503796</v>
      </c>
      <c r="C16" s="90">
        <f t="shared" si="0"/>
        <v>0.28648009124091373</v>
      </c>
      <c r="D16" s="91">
        <f t="shared" si="1"/>
        <v>130.26242693122416</v>
      </c>
      <c r="E16" s="91">
        <f t="shared" si="2"/>
        <v>991.40633530612479</v>
      </c>
      <c r="F16" s="85">
        <f t="shared" si="3"/>
        <v>3000</v>
      </c>
      <c r="G16" s="87"/>
      <c r="M16" s="18" t="s">
        <v>125</v>
      </c>
      <c r="N16" s="24">
        <v>-3.3</v>
      </c>
      <c r="O16" s="20" t="s">
        <v>26</v>
      </c>
      <c r="P16" s="21" t="s">
        <v>131</v>
      </c>
      <c r="Q16" s="21"/>
      <c r="R16" s="22"/>
      <c r="S16" s="22"/>
      <c r="T16" s="23"/>
    </row>
    <row r="17" spans="1:20" ht="17.600000000000001" x14ac:dyDescent="0.55000000000000004">
      <c r="A17" s="34">
        <v>4000</v>
      </c>
      <c r="B17" s="88">
        <f>'[1]FS Antenna Gain'!$B$802</f>
        <v>41.839765903437019</v>
      </c>
      <c r="C17" s="90">
        <f t="shared" si="0"/>
        <v>0.21485967675343254</v>
      </c>
      <c r="D17" s="91">
        <f t="shared" si="1"/>
        <v>130.64916599015737</v>
      </c>
      <c r="E17" s="91">
        <f t="shared" si="2"/>
        <v>1036.5461496885077</v>
      </c>
      <c r="F17" s="85">
        <f t="shared" si="3"/>
        <v>4000</v>
      </c>
      <c r="G17" s="87"/>
      <c r="M17" s="18" t="s">
        <v>126</v>
      </c>
      <c r="N17" s="24">
        <v>-10.9</v>
      </c>
      <c r="O17" s="20" t="s">
        <v>26</v>
      </c>
      <c r="P17" s="21" t="s">
        <v>132</v>
      </c>
      <c r="Q17" s="21"/>
      <c r="R17" s="22"/>
      <c r="S17" s="22"/>
      <c r="T17" s="23"/>
    </row>
    <row r="18" spans="1:20" ht="17.600000000000001" x14ac:dyDescent="0.55000000000000004">
      <c r="A18" s="34">
        <v>5000</v>
      </c>
      <c r="B18" s="88">
        <f>'[1]FS Antenna Gain'!$B$1002</f>
        <v>42.071811156447914</v>
      </c>
      <c r="C18" s="90">
        <f t="shared" si="0"/>
        <v>0.171887596371299</v>
      </c>
      <c r="D18" s="91">
        <f t="shared" si="1"/>
        <v>130.88121124316828</v>
      </c>
      <c r="E18" s="91">
        <f t="shared" si="2"/>
        <v>1064.6108927372109</v>
      </c>
      <c r="F18" s="85">
        <f t="shared" si="3"/>
        <v>5000</v>
      </c>
      <c r="G18" s="87"/>
      <c r="M18" s="18" t="s">
        <v>127</v>
      </c>
      <c r="N18" s="24">
        <v>-7.8</v>
      </c>
      <c r="O18" s="20" t="s">
        <v>26</v>
      </c>
      <c r="P18" s="21" t="s">
        <v>129</v>
      </c>
      <c r="Q18" s="21"/>
      <c r="R18" s="22"/>
      <c r="S18" s="22"/>
      <c r="T18" s="23"/>
    </row>
    <row r="19" spans="1:20" ht="17.600000000000001" x14ac:dyDescent="0.55000000000000004">
      <c r="A19" s="74">
        <v>6000</v>
      </c>
      <c r="B19" s="98">
        <f>'[1]FS Antenna Gain'!$B$1203</f>
        <v>42.226508588011143</v>
      </c>
      <c r="C19" s="90">
        <f t="shared" si="0"/>
        <v>0.14323959799088462</v>
      </c>
      <c r="D19" s="100">
        <f t="shared" si="1"/>
        <v>131.0359086747315</v>
      </c>
      <c r="E19" s="100">
        <f t="shared" si="2"/>
        <v>1083.7416815449785</v>
      </c>
      <c r="F19" s="85">
        <f t="shared" si="3"/>
        <v>6000</v>
      </c>
      <c r="G19" s="87"/>
      <c r="M19" s="18" t="s">
        <v>128</v>
      </c>
      <c r="N19" s="24">
        <v>-26.1</v>
      </c>
      <c r="O19" s="20" t="s">
        <v>26</v>
      </c>
      <c r="P19" s="21" t="s">
        <v>130</v>
      </c>
      <c r="Q19" s="21"/>
      <c r="R19" s="22"/>
      <c r="S19" s="22"/>
      <c r="T19" s="23"/>
    </row>
    <row r="20" spans="1:20" ht="15" thickBot="1" x14ac:dyDescent="0.45">
      <c r="A20" s="22"/>
      <c r="B20" s="22"/>
      <c r="C20" s="22"/>
      <c r="D20" s="22"/>
      <c r="E20" s="22"/>
      <c r="F20" s="22"/>
      <c r="G20" s="22"/>
      <c r="M20" s="26" t="s">
        <v>44</v>
      </c>
      <c r="N20" s="27">
        <f>KT + 10*LOG10(BIF.AMATEUR) + NF + IN.AMATEUR+1</f>
        <v>-141.8402999566398</v>
      </c>
      <c r="O20" s="28" t="s">
        <v>31</v>
      </c>
      <c r="P20" s="105" t="s">
        <v>195</v>
      </c>
      <c r="Q20" s="29"/>
      <c r="R20" s="29"/>
      <c r="S20" s="29"/>
      <c r="T20" s="30"/>
    </row>
    <row r="21" spans="1:20" x14ac:dyDescent="0.4">
      <c r="A21" s="22"/>
      <c r="B21" s="22"/>
      <c r="C21" s="22"/>
      <c r="D21" s="22"/>
      <c r="E21" s="22"/>
      <c r="F21" s="22"/>
      <c r="G21" s="22"/>
    </row>
    <row r="22" spans="1:20" x14ac:dyDescent="0.4">
      <c r="A22" s="72"/>
      <c r="B22" s="72"/>
      <c r="C22" s="72"/>
      <c r="D22" s="80"/>
      <c r="E22" s="80"/>
      <c r="F22" s="72"/>
      <c r="G22" s="72"/>
    </row>
    <row r="23" spans="1:20" x14ac:dyDescent="0.4">
      <c r="A23" s="54"/>
      <c r="B23" s="81"/>
      <c r="C23" s="81"/>
      <c r="D23" s="81"/>
      <c r="E23" s="82"/>
      <c r="F23" s="73"/>
      <c r="G23" s="73"/>
    </row>
    <row r="24" spans="1:20" x14ac:dyDescent="0.4">
      <c r="A24" s="54"/>
      <c r="B24" s="81"/>
      <c r="C24" s="81"/>
      <c r="D24" s="81"/>
      <c r="E24" s="81"/>
      <c r="F24" s="73"/>
      <c r="G24" s="73"/>
    </row>
    <row r="25" spans="1:20" x14ac:dyDescent="0.4">
      <c r="A25" s="54"/>
      <c r="B25" s="81"/>
      <c r="C25" s="81"/>
      <c r="D25" s="81"/>
      <c r="E25" s="81"/>
      <c r="F25" s="73"/>
      <c r="G25" s="73"/>
    </row>
    <row r="26" spans="1:20" x14ac:dyDescent="0.4">
      <c r="A26" s="54"/>
      <c r="B26" s="81"/>
      <c r="C26" s="81"/>
      <c r="D26" s="81"/>
      <c r="E26" s="81"/>
      <c r="F26" s="73"/>
      <c r="G26" s="73"/>
    </row>
    <row r="27" spans="1:20" x14ac:dyDescent="0.4">
      <c r="A27" s="54"/>
      <c r="B27" s="81"/>
      <c r="C27" s="81"/>
      <c r="D27" s="81"/>
      <c r="E27" s="81"/>
      <c r="F27" s="73"/>
      <c r="G27" s="73"/>
    </row>
    <row r="28" spans="1:20" x14ac:dyDescent="0.4">
      <c r="A28" s="54"/>
      <c r="B28" s="81"/>
      <c r="C28" s="81"/>
      <c r="D28" s="81"/>
      <c r="E28" s="81"/>
      <c r="F28" s="73"/>
      <c r="G28" s="73"/>
    </row>
    <row r="29" spans="1:20" x14ac:dyDescent="0.4">
      <c r="A29" s="54"/>
      <c r="B29" s="81"/>
      <c r="C29" s="81"/>
      <c r="D29" s="81"/>
      <c r="E29" s="81"/>
      <c r="F29" s="73"/>
      <c r="G29" s="73"/>
    </row>
    <row r="30" spans="1:20" x14ac:dyDescent="0.4">
      <c r="A30" s="54"/>
      <c r="B30" s="81"/>
      <c r="C30" s="81"/>
      <c r="D30" s="81"/>
      <c r="E30" s="81"/>
      <c r="F30" s="73"/>
      <c r="G30" s="73"/>
    </row>
    <row r="31" spans="1:20" x14ac:dyDescent="0.4">
      <c r="A31" s="54"/>
      <c r="B31" s="81"/>
      <c r="C31" s="81"/>
      <c r="D31" s="81"/>
      <c r="E31" s="81"/>
      <c r="F31" s="73"/>
      <c r="G31" s="73"/>
    </row>
    <row r="32" spans="1:20" x14ac:dyDescent="0.4">
      <c r="A32" s="54"/>
      <c r="B32" s="81"/>
      <c r="C32" s="81"/>
      <c r="D32" s="81"/>
      <c r="E32" s="81"/>
      <c r="F32" s="73"/>
      <c r="G32" s="73"/>
    </row>
    <row r="33" spans="1:7" x14ac:dyDescent="0.4">
      <c r="A33" s="54"/>
      <c r="B33" s="81"/>
      <c r="C33" s="81"/>
      <c r="D33" s="81"/>
      <c r="E33" s="81"/>
      <c r="F33" s="73"/>
      <c r="G33" s="73"/>
    </row>
    <row r="34" spans="1:7" x14ac:dyDescent="0.4">
      <c r="A34" s="54"/>
      <c r="B34" s="81"/>
      <c r="C34" s="81"/>
      <c r="D34" s="81"/>
      <c r="E34" s="81"/>
      <c r="F34" s="73"/>
      <c r="G34" s="73"/>
    </row>
    <row r="35" spans="1:7" x14ac:dyDescent="0.4">
      <c r="A35" s="54"/>
      <c r="B35" s="81"/>
      <c r="C35" s="81"/>
      <c r="D35" s="81"/>
      <c r="E35" s="81"/>
      <c r="F35" s="73"/>
      <c r="G35" s="73"/>
    </row>
    <row r="36" spans="1:7" x14ac:dyDescent="0.4">
      <c r="A36" s="54"/>
      <c r="B36" s="81"/>
      <c r="C36" s="81"/>
      <c r="D36" s="81"/>
      <c r="E36" s="81"/>
      <c r="F36" s="73"/>
      <c r="G36" s="73"/>
    </row>
    <row r="37" spans="1:7" x14ac:dyDescent="0.4">
      <c r="A37" s="54"/>
      <c r="B37" s="81"/>
      <c r="C37" s="81"/>
      <c r="D37" s="81"/>
      <c r="E37" s="81"/>
      <c r="F37" s="73"/>
      <c r="G37" s="73"/>
    </row>
    <row r="38" spans="1:7" x14ac:dyDescent="0.4">
      <c r="A38" s="54"/>
      <c r="B38" s="81"/>
      <c r="C38" s="81"/>
      <c r="D38" s="81"/>
      <c r="E38" s="81"/>
      <c r="F38" s="73"/>
      <c r="G38" s="73"/>
    </row>
    <row r="39" spans="1:7" x14ac:dyDescent="0.4">
      <c r="A39" s="54"/>
      <c r="B39" s="81"/>
      <c r="C39" s="81"/>
      <c r="D39" s="81"/>
      <c r="E39" s="81"/>
      <c r="F39" s="73"/>
      <c r="G39" s="73"/>
    </row>
    <row r="40" spans="1:7" x14ac:dyDescent="0.4">
      <c r="A40" s="54"/>
      <c r="B40" s="81"/>
      <c r="C40" s="81"/>
      <c r="D40" s="81"/>
      <c r="E40" s="81"/>
      <c r="F40" s="73"/>
      <c r="G40" s="73"/>
    </row>
    <row r="41" spans="1:7" x14ac:dyDescent="0.4">
      <c r="A41" s="22"/>
      <c r="B41" s="22"/>
      <c r="C41" s="22"/>
      <c r="D41" s="22"/>
      <c r="E41" s="22"/>
      <c r="F41" s="22"/>
      <c r="G41" s="22"/>
    </row>
    <row r="42" spans="1:7" x14ac:dyDescent="0.4">
      <c r="A42" s="22"/>
      <c r="B42" s="22"/>
      <c r="C42" s="22"/>
      <c r="D42" s="22"/>
      <c r="E42" s="22"/>
      <c r="F42" s="22"/>
      <c r="G42" s="22"/>
    </row>
    <row r="43" spans="1:7" x14ac:dyDescent="0.4">
      <c r="A43" s="22"/>
      <c r="B43" s="22"/>
      <c r="C43" s="22"/>
      <c r="D43" s="22"/>
      <c r="E43" s="22"/>
      <c r="F43" s="22"/>
      <c r="G43" s="22"/>
    </row>
    <row r="52" spans="22:22" x14ac:dyDescent="0.4">
      <c r="V52" t="s">
        <v>149</v>
      </c>
    </row>
  </sheetData>
  <pageMargins left="0.7" right="0.7" top="0.78740157499999996" bottom="0.78740157499999996"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38"/>
  <sheetViews>
    <sheetView tabSelected="1" topLeftCell="A31" zoomScale="85" zoomScaleNormal="85" workbookViewId="0">
      <selection activeCell="P16" sqref="P16"/>
    </sheetView>
  </sheetViews>
  <sheetFormatPr defaultColWidth="11.3828125" defaultRowHeight="14.6" x14ac:dyDescent="0.4"/>
  <cols>
    <col min="2" max="3" width="10.84375" customWidth="1"/>
    <col min="4" max="4" width="9.3046875" customWidth="1"/>
    <col min="5" max="5" width="9.84375" bestFit="1" customWidth="1"/>
    <col min="6" max="11" width="9.84375" customWidth="1"/>
    <col min="12" max="13" width="9.69140625" customWidth="1"/>
    <col min="20" max="20" width="9.3046875" customWidth="1"/>
    <col min="21" max="21" width="35.3046875" customWidth="1"/>
    <col min="26" max="26" width="22.69140625" customWidth="1"/>
  </cols>
  <sheetData>
    <row r="1" spans="1:26" ht="64.75" thickBot="1" x14ac:dyDescent="0.45">
      <c r="A1" s="33" t="s">
        <v>172</v>
      </c>
      <c r="B1" s="36" t="s">
        <v>171</v>
      </c>
      <c r="C1" s="10" t="s">
        <v>72</v>
      </c>
      <c r="D1" s="11" t="s">
        <v>52</v>
      </c>
      <c r="E1" s="32" t="s">
        <v>57</v>
      </c>
      <c r="F1" s="32" t="s">
        <v>58</v>
      </c>
      <c r="G1" s="32" t="s">
        <v>165</v>
      </c>
      <c r="H1" s="31" t="s">
        <v>166</v>
      </c>
      <c r="I1" s="32" t="s">
        <v>167</v>
      </c>
      <c r="J1" s="31" t="s">
        <v>170</v>
      </c>
      <c r="K1" s="32" t="s">
        <v>168</v>
      </c>
      <c r="L1" s="31" t="s">
        <v>169</v>
      </c>
      <c r="M1" s="48" t="s">
        <v>73</v>
      </c>
      <c r="N1" s="63"/>
      <c r="O1" s="62" t="s">
        <v>79</v>
      </c>
    </row>
    <row r="2" spans="1:26" ht="17.600000000000001" x14ac:dyDescent="0.55000000000000004">
      <c r="A2" s="34">
        <v>6</v>
      </c>
      <c r="B2" s="88">
        <f>VLOOKUP(A2,'Auto Gain (data)'!$A$2:$C$247,3,FALSE)</f>
        <v>-3.0999999999999999E-3</v>
      </c>
      <c r="C2" s="89">
        <f>VLOOKUP(A2,'Auto Gain (data)'!$A$2:$C$247,2,FALSE)</f>
        <v>90</v>
      </c>
      <c r="D2" s="90">
        <f t="shared" ref="D2:D19" si="0">DEGREES(ASIN(Xob/$A2))</f>
        <v>90</v>
      </c>
      <c r="E2" s="91">
        <f>EIRP+$B2+DCauto+POL+B.Outdoor+MGauto-Irxauto</f>
        <v>92.076287366082994</v>
      </c>
      <c r="F2" s="92">
        <f t="shared" ref="F2:F19" si="1">1000*10^(($E2-32.44-20*LOG10(FC))/20)</f>
        <v>12.216441272219319</v>
      </c>
      <c r="G2" s="93">
        <f>EIRP+$B2+DCtime+POL+B.Trad+L.oob+MG-Irx</f>
        <v>64.065987409443181</v>
      </c>
      <c r="H2" s="94">
        <f t="shared" ref="H2:H19" si="2">1000*10^(($G2-32.44-20*LOG10(FC))/20)</f>
        <v>0.48576890767488684</v>
      </c>
      <c r="I2" s="93">
        <f>EIRP+$B2+DCtime+POL+'Q-SSC (PTP) reference only'!$Y$20+L.oob+MG-Irx</f>
        <v>79.265987409443184</v>
      </c>
      <c r="J2" s="94">
        <f t="shared" ref="J2:J19" si="3">1000*10^(($I2-32.44-20*LOG10(FC))/20)</f>
        <v>2.7953082979277601</v>
      </c>
      <c r="K2" s="93">
        <f>EIRP+$B2+DCtime+POL+'Q-SSC (PTP) reference only'!$Y$18+L.oob+MG-Irx</f>
        <v>83.765987409443184</v>
      </c>
      <c r="L2" s="94">
        <f t="shared" ref="L2:L19" si="4">1000*10^(($K2-32.44-20*LOG10(FC))/20)</f>
        <v>4.6927748024524574</v>
      </c>
      <c r="M2" s="49">
        <f>A2</f>
        <v>6</v>
      </c>
      <c r="O2" s="12" t="s">
        <v>59</v>
      </c>
      <c r="P2" s="56">
        <v>6</v>
      </c>
      <c r="Q2" s="14" t="s">
        <v>21</v>
      </c>
      <c r="R2" s="15" t="s">
        <v>60</v>
      </c>
      <c r="S2" s="15"/>
      <c r="T2" s="16"/>
      <c r="U2" s="16"/>
      <c r="V2" s="17"/>
    </row>
    <row r="3" spans="1:26" ht="17.600000000000001" x14ac:dyDescent="0.55000000000000004">
      <c r="A3" s="34">
        <v>8</v>
      </c>
      <c r="B3" s="88">
        <f>VLOOKUP(A3,'Auto Gain (data)'!$A$2:$C$247,3,FALSE)</f>
        <v>-3.0999999999999999E-3</v>
      </c>
      <c r="C3" s="89">
        <f>VLOOKUP(A3,'Auto Gain (data)'!$A$2:$C$247,2,FALSE)</f>
        <v>48.590400000000002</v>
      </c>
      <c r="D3" s="90">
        <f t="shared" si="0"/>
        <v>48.590377890729144</v>
      </c>
      <c r="E3" s="91">
        <f t="shared" ref="E3:E19" si="5">EIRP+$B3+DCauto+POL+B.Outdoor+MGauto-Irxauto</f>
        <v>92.076287366082994</v>
      </c>
      <c r="F3" s="91">
        <f t="shared" si="1"/>
        <v>12.216441272219319</v>
      </c>
      <c r="G3" s="93">
        <f t="shared" ref="G3:G19" si="6">EIRP+$B3+DCtime+POL+B.Trad+L.oob+MG-Irx</f>
        <v>64.065987409443181</v>
      </c>
      <c r="H3" s="94">
        <f t="shared" si="2"/>
        <v>0.48576890767488684</v>
      </c>
      <c r="I3" s="93">
        <f>EIRP+$B3+DCtime+POL+'Q-SSC (PTP) reference only'!$Y$20+L.oob+MG-Irx</f>
        <v>79.265987409443184</v>
      </c>
      <c r="J3" s="94">
        <f t="shared" si="3"/>
        <v>2.7953082979277601</v>
      </c>
      <c r="K3" s="93">
        <f>EIRP+$B3+DCtime+POL+'Q-SSC (PTP) reference only'!$Y$18+L.oob+MG-Irx</f>
        <v>83.765987409443184</v>
      </c>
      <c r="L3" s="94">
        <f t="shared" si="4"/>
        <v>4.6927748024524574</v>
      </c>
      <c r="M3" s="49">
        <f t="shared" ref="M3:M19" si="7">A3</f>
        <v>8</v>
      </c>
      <c r="O3" s="18" t="s">
        <v>61</v>
      </c>
      <c r="P3" s="42">
        <v>0.5</v>
      </c>
      <c r="Q3" s="20" t="s">
        <v>24</v>
      </c>
      <c r="R3" s="21" t="s">
        <v>62</v>
      </c>
      <c r="S3" s="21"/>
      <c r="T3" s="22"/>
      <c r="U3" s="22"/>
      <c r="V3" s="23"/>
    </row>
    <row r="4" spans="1:26" ht="17.149999999999999" x14ac:dyDescent="0.55000000000000004">
      <c r="A4" s="34">
        <v>10</v>
      </c>
      <c r="B4" s="88">
        <f>VLOOKUP(A4,'Auto Gain (data)'!$A$2:$C$247,3,FALSE)</f>
        <v>-3.0999999999999999E-3</v>
      </c>
      <c r="C4" s="89">
        <f>VLOOKUP(A4,'Auto Gain (data)'!$A$2:$C$247,2,FALSE)</f>
        <v>36.869900000000001</v>
      </c>
      <c r="D4" s="90">
        <f t="shared" si="0"/>
        <v>36.86989764584402</v>
      </c>
      <c r="E4" s="91">
        <f t="shared" si="5"/>
        <v>92.076287366082994</v>
      </c>
      <c r="F4" s="91">
        <f t="shared" si="1"/>
        <v>12.216441272219319</v>
      </c>
      <c r="G4" s="93">
        <f t="shared" si="6"/>
        <v>64.065987409443181</v>
      </c>
      <c r="H4" s="94">
        <f t="shared" si="2"/>
        <v>0.48576890767488684</v>
      </c>
      <c r="I4" s="93">
        <f>EIRP+$B4+DCtime+POL+'Q-SSC (PTP) reference only'!$Y$20+L.oob+MG-Irx</f>
        <v>79.265987409443184</v>
      </c>
      <c r="J4" s="94">
        <f t="shared" si="3"/>
        <v>2.7953082979277601</v>
      </c>
      <c r="K4" s="93">
        <f>EIRP+$B4+DCtime+POL+'Q-SSC (PTP) reference only'!$Y$18+L.oob+MG-Irx</f>
        <v>83.765987409443184</v>
      </c>
      <c r="L4" s="94">
        <f t="shared" si="4"/>
        <v>4.6927748024524574</v>
      </c>
      <c r="M4" s="49">
        <f t="shared" si="7"/>
        <v>10</v>
      </c>
      <c r="O4" s="18" t="s">
        <v>66</v>
      </c>
      <c r="P4" s="24">
        <v>15</v>
      </c>
      <c r="Q4" s="20" t="s">
        <v>26</v>
      </c>
      <c r="R4" s="21" t="s">
        <v>63</v>
      </c>
      <c r="S4" s="21"/>
      <c r="T4" s="22"/>
      <c r="U4" s="22"/>
      <c r="V4" s="23"/>
    </row>
    <row r="5" spans="1:26" ht="17.600000000000001" x14ac:dyDescent="0.55000000000000004">
      <c r="A5" s="34">
        <v>12</v>
      </c>
      <c r="B5" s="88">
        <f>VLOOKUP(A5,'Auto Gain (data)'!$A$2:$C$247,3,FALSE)</f>
        <v>-3.0999999999999999E-3</v>
      </c>
      <c r="C5" s="89">
        <f>VLOOKUP(A5,'Auto Gain (data)'!$A$2:$C$247,2,FALSE)</f>
        <v>30</v>
      </c>
      <c r="D5" s="90">
        <f t="shared" si="0"/>
        <v>30.000000000000004</v>
      </c>
      <c r="E5" s="91">
        <f t="shared" si="5"/>
        <v>92.076287366082994</v>
      </c>
      <c r="F5" s="91">
        <f t="shared" si="1"/>
        <v>12.216441272219319</v>
      </c>
      <c r="G5" s="93">
        <f t="shared" si="6"/>
        <v>64.065987409443181</v>
      </c>
      <c r="H5" s="94">
        <f t="shared" si="2"/>
        <v>0.48576890767488684</v>
      </c>
      <c r="I5" s="93">
        <f>EIRP+$B5+DCtime+POL+'Q-SSC (PTP) reference only'!$Y$20+L.oob+MG-Irx</f>
        <v>79.265987409443184</v>
      </c>
      <c r="J5" s="94">
        <f t="shared" si="3"/>
        <v>2.7953082979277601</v>
      </c>
      <c r="K5" s="93">
        <f>EIRP+$B5+DCtime+POL+'Q-SSC (PTP) reference only'!$Y$18+L.oob+MG-Irx</f>
        <v>83.765987409443184</v>
      </c>
      <c r="L5" s="94">
        <f t="shared" si="4"/>
        <v>4.6927748024524574</v>
      </c>
      <c r="M5" s="49">
        <f t="shared" si="7"/>
        <v>12</v>
      </c>
      <c r="O5" s="18" t="s">
        <v>64</v>
      </c>
      <c r="P5" s="24">
        <v>-6</v>
      </c>
      <c r="Q5" s="20" t="s">
        <v>26</v>
      </c>
      <c r="R5" s="21" t="s">
        <v>80</v>
      </c>
      <c r="S5" s="21"/>
      <c r="T5" s="22"/>
      <c r="U5" s="22"/>
      <c r="V5" s="23"/>
    </row>
    <row r="6" spans="1:26" ht="17.149999999999999" x14ac:dyDescent="0.55000000000000004">
      <c r="A6" s="34">
        <v>15</v>
      </c>
      <c r="B6" s="88">
        <f>VLOOKUP(A6,'Auto Gain (data)'!$A$2:$C$247,3,FALSE)</f>
        <v>-3.0999999999999999E-3</v>
      </c>
      <c r="C6" s="89">
        <f>VLOOKUP(A6,'Auto Gain (data)'!$A$2:$C$247,2,FALSE)</f>
        <v>23.578199999999999</v>
      </c>
      <c r="D6" s="90">
        <f t="shared" si="0"/>
        <v>23.578178478201831</v>
      </c>
      <c r="E6" s="91">
        <f t="shared" si="5"/>
        <v>92.076287366082994</v>
      </c>
      <c r="F6" s="91">
        <f t="shared" si="1"/>
        <v>12.216441272219319</v>
      </c>
      <c r="G6" s="93">
        <f t="shared" si="6"/>
        <v>64.065987409443181</v>
      </c>
      <c r="H6" s="94">
        <f t="shared" si="2"/>
        <v>0.48576890767488684</v>
      </c>
      <c r="I6" s="93">
        <f>EIRP+$B6+DCtime+POL+'Q-SSC (PTP) reference only'!$Y$20+L.oob+MG-Irx</f>
        <v>79.265987409443184</v>
      </c>
      <c r="J6" s="94">
        <f t="shared" si="3"/>
        <v>2.7953082979277601</v>
      </c>
      <c r="K6" s="93">
        <f>EIRP+$B6+DCtime+POL+'Q-SSC (PTP) reference only'!$Y$18+L.oob+MG-Irx</f>
        <v>83.765987409443184</v>
      </c>
      <c r="L6" s="94">
        <f t="shared" si="4"/>
        <v>4.6927748024524574</v>
      </c>
      <c r="M6" s="49">
        <f t="shared" si="7"/>
        <v>15</v>
      </c>
      <c r="O6" s="18" t="s">
        <v>67</v>
      </c>
      <c r="P6" s="25">
        <v>0</v>
      </c>
      <c r="Q6" s="20" t="s">
        <v>26</v>
      </c>
      <c r="R6" s="21" t="s">
        <v>82</v>
      </c>
      <c r="S6" s="21"/>
      <c r="T6" s="22"/>
      <c r="U6" s="22"/>
      <c r="V6" s="23"/>
    </row>
    <row r="7" spans="1:26" ht="17.149999999999999" x14ac:dyDescent="0.55000000000000004">
      <c r="A7" s="34">
        <v>20</v>
      </c>
      <c r="B7" s="88">
        <f>VLOOKUP(A7,'Auto Gain (data)'!$A$2:$C$247,3,FALSE)</f>
        <v>-3.0999999999999999E-3</v>
      </c>
      <c r="C7" s="89">
        <f>VLOOKUP(A7,'Auto Gain (data)'!$A$2:$C$247,2,FALSE)</f>
        <v>17.457599999999999</v>
      </c>
      <c r="D7" s="90">
        <f t="shared" si="0"/>
        <v>17.457603123722095</v>
      </c>
      <c r="E7" s="91">
        <f t="shared" si="5"/>
        <v>92.076287366082994</v>
      </c>
      <c r="F7" s="91">
        <f t="shared" si="1"/>
        <v>12.216441272219319</v>
      </c>
      <c r="G7" s="93">
        <f t="shared" si="6"/>
        <v>64.065987409443181</v>
      </c>
      <c r="H7" s="94">
        <f t="shared" si="2"/>
        <v>0.48576890767488684</v>
      </c>
      <c r="I7" s="93">
        <f>EIRP+$B7+DCtime+POL+'Q-SSC (PTP) reference only'!$Y$20+L.oob+MG-Irx</f>
        <v>79.265987409443184</v>
      </c>
      <c r="J7" s="94">
        <f t="shared" si="3"/>
        <v>2.7953082979277601</v>
      </c>
      <c r="K7" s="93">
        <f>EIRP+$B7+DCtime+POL+'Q-SSC (PTP) reference only'!$Y$18+L.oob+MG-Irx</f>
        <v>83.765987409443184</v>
      </c>
      <c r="L7" s="94">
        <f t="shared" si="4"/>
        <v>4.6927748024524574</v>
      </c>
      <c r="M7" s="49">
        <f t="shared" si="7"/>
        <v>20</v>
      </c>
      <c r="O7" s="18" t="s">
        <v>65</v>
      </c>
      <c r="P7" s="25">
        <f>10*LOG10(2*Bauto/BW)</f>
        <v>-31.760912590556813</v>
      </c>
      <c r="Q7" s="20" t="s">
        <v>26</v>
      </c>
      <c r="R7" s="21" t="s">
        <v>38</v>
      </c>
      <c r="S7" s="21"/>
      <c r="T7" s="22"/>
      <c r="U7" s="22"/>
      <c r="V7" s="23"/>
    </row>
    <row r="8" spans="1:26" x14ac:dyDescent="0.4">
      <c r="A8" s="34">
        <v>25</v>
      </c>
      <c r="B8" s="88">
        <f>VLOOKUP(A8,'Auto Gain (data)'!$A$2:$C$247,3,FALSE)</f>
        <v>-3.0999999999999999E-3</v>
      </c>
      <c r="C8" s="89">
        <f>VLOOKUP(A8,'Auto Gain (data)'!$A$2:$C$247,2,FALSE)</f>
        <v>13.8865</v>
      </c>
      <c r="D8" s="90">
        <f t="shared" si="0"/>
        <v>13.886540362628992</v>
      </c>
      <c r="E8" s="91">
        <f t="shared" si="5"/>
        <v>92.076287366082994</v>
      </c>
      <c r="F8" s="91">
        <f t="shared" si="1"/>
        <v>12.216441272219319</v>
      </c>
      <c r="G8" s="93">
        <f t="shared" si="6"/>
        <v>64.065987409443181</v>
      </c>
      <c r="H8" s="94">
        <f t="shared" si="2"/>
        <v>0.48576890767488684</v>
      </c>
      <c r="I8" s="93">
        <f>EIRP+$B8+DCtime+POL+'Q-SSC (PTP) reference only'!$Y$20+L.oob+MG-Irx</f>
        <v>79.265987409443184</v>
      </c>
      <c r="J8" s="94">
        <f t="shared" si="3"/>
        <v>2.7953082979277601</v>
      </c>
      <c r="K8" s="93">
        <f>EIRP+$B8+DCtime+POL+'Q-SSC (PTP) reference only'!$Y$18+L.oob+MG-Irx</f>
        <v>83.765987409443184</v>
      </c>
      <c r="L8" s="94">
        <f t="shared" si="4"/>
        <v>4.6927748024524574</v>
      </c>
      <c r="M8" s="49">
        <f t="shared" si="7"/>
        <v>25</v>
      </c>
      <c r="O8" s="18"/>
      <c r="P8" s="24"/>
      <c r="Q8" s="50" t="s">
        <v>84</v>
      </c>
      <c r="R8" s="21" t="s">
        <v>83</v>
      </c>
      <c r="S8" s="22"/>
      <c r="T8" s="22"/>
      <c r="U8" s="22"/>
      <c r="V8" s="23"/>
    </row>
    <row r="9" spans="1:26" x14ac:dyDescent="0.4">
      <c r="A9" s="34">
        <v>40</v>
      </c>
      <c r="B9" s="88">
        <f>VLOOKUP(A9,'Auto Gain (data)'!$A$2:$C$247,3,FALSE)</f>
        <v>7.6860999999999997</v>
      </c>
      <c r="C9" s="89">
        <f>VLOOKUP(A9,'Auto Gain (data)'!$A$2:$C$247,2,FALSE)</f>
        <v>8.6268999999999991</v>
      </c>
      <c r="D9" s="90">
        <f t="shared" si="0"/>
        <v>8.6269265586786403</v>
      </c>
      <c r="E9" s="91">
        <f t="shared" si="5"/>
        <v>99.765487366082994</v>
      </c>
      <c r="F9" s="91">
        <f t="shared" si="1"/>
        <v>29.607702722749295</v>
      </c>
      <c r="G9" s="93">
        <f t="shared" si="6"/>
        <v>71.755187409443181</v>
      </c>
      <c r="H9" s="94">
        <f t="shared" si="2"/>
        <v>1.1773069660719504</v>
      </c>
      <c r="I9" s="93">
        <f>EIRP+$B9+DCtime+POL+'Q-SSC (PTP) reference only'!$Y$20+L.oob+MG-Irx</f>
        <v>86.955187409443184</v>
      </c>
      <c r="J9" s="94">
        <f t="shared" si="3"/>
        <v>6.7746944678304208</v>
      </c>
      <c r="K9" s="93">
        <f>EIRP+$B9+DCtime+POL+'Q-SSC (PTP) reference only'!$Y$18+L.oob+MG-Irx</f>
        <v>91.455187409443184</v>
      </c>
      <c r="L9" s="94">
        <f t="shared" si="4"/>
        <v>11.373384294146387</v>
      </c>
      <c r="M9" s="49">
        <f t="shared" si="7"/>
        <v>40</v>
      </c>
      <c r="O9" s="18"/>
      <c r="P9" s="24"/>
      <c r="Q9" s="21"/>
      <c r="R9" s="21" t="s">
        <v>85</v>
      </c>
      <c r="S9" s="22"/>
      <c r="T9" s="22"/>
      <c r="U9" s="22"/>
      <c r="V9" s="23"/>
    </row>
    <row r="10" spans="1:26" ht="17.600000000000001" thickBot="1" x14ac:dyDescent="0.6">
      <c r="A10" s="34">
        <v>60</v>
      </c>
      <c r="B10" s="88">
        <f>VLOOKUP(A10,'Auto Gain (data)'!$A$2:$C$247,3,FALSE)</f>
        <v>19.631499999999999</v>
      </c>
      <c r="C10" s="89">
        <f>VLOOKUP(A10,'Auto Gain (data)'!$A$2:$C$247,2,FALSE)</f>
        <v>5.7392000000000003</v>
      </c>
      <c r="D10" s="90">
        <f t="shared" si="0"/>
        <v>5.7391704772667866</v>
      </c>
      <c r="E10" s="91">
        <f t="shared" si="5"/>
        <v>111.710887366083</v>
      </c>
      <c r="F10" s="91">
        <f t="shared" si="1"/>
        <v>117.13177148839333</v>
      </c>
      <c r="G10" s="93">
        <f t="shared" si="6"/>
        <v>83.700587409443187</v>
      </c>
      <c r="H10" s="94">
        <f t="shared" si="2"/>
        <v>4.6575734636675099</v>
      </c>
      <c r="I10" s="93">
        <f>EIRP+$B10+DCtime+POL+'Q-SSC (PTP) reference only'!$Y$20+L.oob+MG-Irx</f>
        <v>98.90058740944319</v>
      </c>
      <c r="J10" s="94">
        <f t="shared" si="3"/>
        <v>26.801537820760377</v>
      </c>
      <c r="K10" s="93">
        <f>EIRP+$B10+DCtime+POL+'Q-SSC (PTP) reference only'!$Y$18+L.oob+MG-Irx</f>
        <v>103.40058740944319</v>
      </c>
      <c r="L10" s="94">
        <f t="shared" si="4"/>
        <v>44.994529385356287</v>
      </c>
      <c r="M10" s="49">
        <f t="shared" si="7"/>
        <v>60</v>
      </c>
      <c r="O10" s="26" t="s">
        <v>68</v>
      </c>
      <c r="P10" s="27">
        <f>KT + 10*LOG10(Bauto) + NFauto + INauto</f>
        <v>-107.84029995663981</v>
      </c>
      <c r="Q10" s="28" t="s">
        <v>31</v>
      </c>
      <c r="R10" s="29" t="s">
        <v>81</v>
      </c>
      <c r="S10" s="29"/>
      <c r="T10" s="29"/>
      <c r="U10" s="29"/>
      <c r="V10" s="30"/>
    </row>
    <row r="11" spans="1:26" x14ac:dyDescent="0.4">
      <c r="A11" s="34">
        <v>80</v>
      </c>
      <c r="B11" s="88">
        <f>VLOOKUP(A11,'Auto Gain (data)'!$A$2:$C$247,3,FALSE)</f>
        <v>22.555900000000001</v>
      </c>
      <c r="C11" s="89">
        <f>VLOOKUP(A11,'Auto Gain (data)'!$A$2:$C$247,2,FALSE)</f>
        <v>4.3011999999999997</v>
      </c>
      <c r="D11" s="90">
        <f t="shared" si="0"/>
        <v>4.3012223046703646</v>
      </c>
      <c r="E11" s="91">
        <f t="shared" si="5"/>
        <v>114.63528736608299</v>
      </c>
      <c r="F11" s="91">
        <f t="shared" si="1"/>
        <v>164.01920840507566</v>
      </c>
      <c r="G11" s="93">
        <f t="shared" si="6"/>
        <v>86.624987409443193</v>
      </c>
      <c r="H11" s="94">
        <f t="shared" si="2"/>
        <v>6.5219837700049723</v>
      </c>
      <c r="I11" s="93">
        <f>EIRP+$B11+DCtime+POL+'Q-SSC (PTP) reference only'!$Y$20+L.oob+MG-Irx</f>
        <v>101.8249874094432</v>
      </c>
      <c r="J11" s="94">
        <f t="shared" si="3"/>
        <v>37.530099319256166</v>
      </c>
      <c r="K11" s="93">
        <f>EIRP+$B11+DCtime+POL+'Q-SSC (PTP) reference only'!$Y$18+L.oob+MG-Irx</f>
        <v>106.3249874094432</v>
      </c>
      <c r="L11" s="94">
        <f t="shared" si="4"/>
        <v>63.005681537706053</v>
      </c>
      <c r="M11" s="49">
        <f t="shared" si="7"/>
        <v>80</v>
      </c>
      <c r="S11" s="51"/>
      <c r="T11" s="52"/>
      <c r="U11" s="53"/>
      <c r="V11" s="54"/>
      <c r="W11" s="54"/>
      <c r="X11" s="55"/>
      <c r="Y11" s="55"/>
      <c r="Z11" s="55"/>
    </row>
    <row r="12" spans="1:26" x14ac:dyDescent="0.4">
      <c r="A12" s="34">
        <v>100</v>
      </c>
      <c r="B12" s="88">
        <f>VLOOKUP(A12,'Auto Gain (data)'!$A$2:$C$247,3,FALSE)</f>
        <v>23.245000000000001</v>
      </c>
      <c r="C12" s="89">
        <f>VLOOKUP(A12,'Auto Gain (data)'!$A$2:$C$247,2,FALSE)</f>
        <v>3.4398</v>
      </c>
      <c r="D12" s="90">
        <f t="shared" si="0"/>
        <v>3.4398127675151962</v>
      </c>
      <c r="E12" s="91">
        <f t="shared" si="5"/>
        <v>115.324387366083</v>
      </c>
      <c r="F12" s="91">
        <f t="shared" si="1"/>
        <v>177.56187056896565</v>
      </c>
      <c r="G12" s="93">
        <f t="shared" si="6"/>
        <v>87.314087409443189</v>
      </c>
      <c r="H12" s="94">
        <f t="shared" si="2"/>
        <v>7.0604879104310987</v>
      </c>
      <c r="I12" s="93">
        <f>EIRP+$B12+DCtime+POL+'Q-SSC (PTP) reference only'!$Y$20+L.oob+MG-Irx</f>
        <v>102.51408740944319</v>
      </c>
      <c r="J12" s="94">
        <f t="shared" si="3"/>
        <v>40.628867207482273</v>
      </c>
      <c r="K12" s="93">
        <f>EIRP+$B12+DCtime+POL+'Q-SSC (PTP) reference only'!$Y$18+L.oob+MG-Irx</f>
        <v>107.01408740944319</v>
      </c>
      <c r="L12" s="94">
        <f t="shared" si="4"/>
        <v>68.207905519689191</v>
      </c>
      <c r="M12" s="49">
        <f t="shared" si="7"/>
        <v>100</v>
      </c>
      <c r="S12" s="55"/>
      <c r="T12" s="55"/>
      <c r="U12" s="55"/>
      <c r="V12" s="55"/>
      <c r="W12" s="55"/>
      <c r="X12" s="55"/>
      <c r="Y12" s="55"/>
      <c r="Z12" s="55"/>
    </row>
    <row r="13" spans="1:26" x14ac:dyDescent="0.4">
      <c r="A13" s="34">
        <v>120</v>
      </c>
      <c r="B13" s="88">
        <f>VLOOKUP(A13,'Auto Gain (data)'!$A$2:$C$247,3,FALSE)</f>
        <v>23.7041</v>
      </c>
      <c r="C13" s="89">
        <f>VLOOKUP(A13,'Auto Gain (data)'!$A$2:$C$247,2,FALSE)</f>
        <v>2.8660000000000001</v>
      </c>
      <c r="D13" s="90">
        <f t="shared" si="0"/>
        <v>2.8659839825988622</v>
      </c>
      <c r="E13" s="91">
        <f t="shared" si="5"/>
        <v>115.78348736608299</v>
      </c>
      <c r="F13" s="91">
        <f t="shared" si="1"/>
        <v>187.19951169545703</v>
      </c>
      <c r="G13" s="93">
        <f t="shared" si="6"/>
        <v>87.773187409443182</v>
      </c>
      <c r="H13" s="94">
        <f t="shared" si="2"/>
        <v>7.4437146045441009</v>
      </c>
      <c r="I13" s="93">
        <f>EIRP+$B13+DCtime+POL+'Q-SSC (PTP) reference only'!$Y$20+L.oob+MG-Irx</f>
        <v>102.97318740944318</v>
      </c>
      <c r="J13" s="94">
        <f t="shared" si="3"/>
        <v>42.834106655945405</v>
      </c>
      <c r="K13" s="93">
        <f>EIRP+$B13+DCtime+POL+'Q-SSC (PTP) reference only'!$Y$18+L.oob+MG-Irx</f>
        <v>107.47318740944318</v>
      </c>
      <c r="L13" s="94">
        <f t="shared" si="4"/>
        <v>71.910070366691457</v>
      </c>
      <c r="M13" s="49">
        <f t="shared" si="7"/>
        <v>120</v>
      </c>
      <c r="S13" s="55"/>
      <c r="T13" s="55"/>
      <c r="U13" s="55"/>
      <c r="V13" s="55"/>
      <c r="W13" s="55"/>
      <c r="X13" s="55"/>
      <c r="Y13" s="55"/>
      <c r="Z13" s="55"/>
    </row>
    <row r="14" spans="1:26" x14ac:dyDescent="0.4">
      <c r="A14" s="34">
        <v>140</v>
      </c>
      <c r="B14" s="88">
        <f>VLOOKUP(A14,'Auto Gain (data)'!$A$2:$C$247,3,FALSE)</f>
        <v>24.014399999999998</v>
      </c>
      <c r="C14" s="89">
        <f>VLOOKUP(A14,'Auto Gain (data)'!$A$2:$C$247,2,FALSE)</f>
        <v>2.4563000000000001</v>
      </c>
      <c r="D14" s="90">
        <f t="shared" si="0"/>
        <v>2.4562857235819773</v>
      </c>
      <c r="E14" s="91">
        <f t="shared" si="5"/>
        <v>116.09378736608299</v>
      </c>
      <c r="F14" s="91">
        <f t="shared" si="1"/>
        <v>194.00803258693458</v>
      </c>
      <c r="G14" s="93">
        <f t="shared" si="6"/>
        <v>88.08348740944318</v>
      </c>
      <c r="H14" s="94">
        <f t="shared" si="2"/>
        <v>7.7144454731036616</v>
      </c>
      <c r="I14" s="93">
        <f>EIRP+$B14+DCtime+POL+'Q-SSC (PTP) reference only'!$Y$20+L.oob+MG-Irx</f>
        <v>103.28348740944318</v>
      </c>
      <c r="J14" s="94">
        <f t="shared" si="3"/>
        <v>44.392000196336845</v>
      </c>
      <c r="K14" s="93">
        <f>EIRP+$B14+DCtime+POL+'Q-SSC (PTP) reference only'!$Y$18+L.oob+MG-Irx</f>
        <v>107.78348740944318</v>
      </c>
      <c r="L14" s="94">
        <f t="shared" si="4"/>
        <v>74.525468302107768</v>
      </c>
      <c r="M14" s="49">
        <f t="shared" si="7"/>
        <v>140</v>
      </c>
      <c r="S14" s="55"/>
      <c r="T14" s="55"/>
      <c r="U14" s="55"/>
      <c r="V14" s="55"/>
      <c r="W14" s="55"/>
      <c r="X14" s="55"/>
      <c r="Y14" s="55"/>
      <c r="Z14" s="55"/>
    </row>
    <row r="15" spans="1:26" x14ac:dyDescent="0.4">
      <c r="A15" s="34">
        <v>160</v>
      </c>
      <c r="B15" s="88">
        <f>VLOOKUP(A15,'Auto Gain (data)'!$A$2:$C$247,3,FALSE)</f>
        <v>24.1372</v>
      </c>
      <c r="C15" s="89">
        <f>VLOOKUP(A15,'Auto Gain (data)'!$A$2:$C$247,2,FALSE)</f>
        <v>2.1490999999999998</v>
      </c>
      <c r="D15" s="90">
        <f t="shared" si="0"/>
        <v>2.1490956268640184</v>
      </c>
      <c r="E15" s="91">
        <f t="shared" si="5"/>
        <v>116.21658736608299</v>
      </c>
      <c r="F15" s="91">
        <f t="shared" si="1"/>
        <v>196.77037421570839</v>
      </c>
      <c r="G15" s="93">
        <f t="shared" si="6"/>
        <v>88.206287409443192</v>
      </c>
      <c r="H15" s="94">
        <f t="shared" si="2"/>
        <v>7.8242859451145943</v>
      </c>
      <c r="I15" s="93">
        <f>EIRP+$B15+DCtime+POL+'Q-SSC (PTP) reference only'!$Y$20+L.oob+MG-Irx</f>
        <v>103.40628740944319</v>
      </c>
      <c r="J15" s="94">
        <f t="shared" si="3"/>
        <v>45.024066139647417</v>
      </c>
      <c r="K15" s="93">
        <f>EIRP+$B15+DCtime+POL+'Q-SSC (PTP) reference only'!$Y$18+L.oob+MG-Irx</f>
        <v>107.90628740944319</v>
      </c>
      <c r="L15" s="94">
        <f t="shared" si="4"/>
        <v>75.586583147456011</v>
      </c>
      <c r="M15" s="49">
        <f t="shared" si="7"/>
        <v>160</v>
      </c>
      <c r="S15" s="51"/>
      <c r="T15" s="52"/>
      <c r="U15" s="53"/>
      <c r="V15" s="54"/>
      <c r="W15" s="54"/>
      <c r="X15" s="55"/>
      <c r="Y15" s="55"/>
      <c r="Z15" s="55"/>
    </row>
    <row r="16" spans="1:26" x14ac:dyDescent="0.4">
      <c r="A16" s="34">
        <v>180</v>
      </c>
      <c r="B16" s="88">
        <f>VLOOKUP(A16,'Auto Gain (data)'!$A$2:$C$247,3,FALSE)</f>
        <v>24.232800000000001</v>
      </c>
      <c r="C16" s="89">
        <f>VLOOKUP(A16,'Auto Gain (data)'!$A$2:$C$247,2,FALSE)</f>
        <v>1.9101999999999999</v>
      </c>
      <c r="D16" s="90">
        <f t="shared" si="0"/>
        <v>1.9102131717099304</v>
      </c>
      <c r="E16" s="91">
        <f t="shared" si="5"/>
        <v>116.31218736608299</v>
      </c>
      <c r="F16" s="91">
        <f t="shared" si="1"/>
        <v>198.94806136822967</v>
      </c>
      <c r="G16" s="93">
        <f t="shared" si="6"/>
        <v>88.301887409443182</v>
      </c>
      <c r="H16" s="94">
        <f t="shared" si="2"/>
        <v>7.9108784875551938</v>
      </c>
      <c r="I16" s="93">
        <f>EIRP+$B16+DCtime+POL+'Q-SSC (PTP) reference only'!$Y$20+L.oob+MG-Irx</f>
        <v>103.50188740944319</v>
      </c>
      <c r="J16" s="94">
        <f t="shared" si="3"/>
        <v>45.522354211606249</v>
      </c>
      <c r="K16" s="93">
        <f>EIRP+$B16+DCtime+POL+'Q-SSC (PTP) reference only'!$Y$18+L.oob+MG-Irx</f>
        <v>108.00188740944319</v>
      </c>
      <c r="L16" s="94">
        <f t="shared" si="4"/>
        <v>76.423111164843078</v>
      </c>
      <c r="M16" s="49">
        <f t="shared" si="7"/>
        <v>180</v>
      </c>
      <c r="S16" s="51"/>
      <c r="T16" s="52"/>
      <c r="U16" s="53"/>
      <c r="V16" s="54"/>
      <c r="W16" s="54"/>
      <c r="X16" s="55"/>
      <c r="Y16" s="55"/>
      <c r="Z16" s="55"/>
    </row>
    <row r="17" spans="1:26" x14ac:dyDescent="0.4">
      <c r="A17" s="34">
        <v>200</v>
      </c>
      <c r="B17" s="88">
        <f>VLOOKUP(A17,'Auto Gain (data)'!$A$2:$C$247,3,FALSE)</f>
        <v>24.309200000000001</v>
      </c>
      <c r="C17" s="89">
        <f>VLOOKUP(A17,'Auto Gain (data)'!$A$2:$C$247,2,FALSE)</f>
        <v>1.7191000000000001</v>
      </c>
      <c r="D17" s="90">
        <f t="shared" si="0"/>
        <v>1.7191313208778112</v>
      </c>
      <c r="E17" s="91">
        <f t="shared" si="5"/>
        <v>116.388587366083</v>
      </c>
      <c r="F17" s="91">
        <f t="shared" si="1"/>
        <v>200.70570232161825</v>
      </c>
      <c r="G17" s="93">
        <f t="shared" si="6"/>
        <v>88.378287409443189</v>
      </c>
      <c r="H17" s="94">
        <f t="shared" si="2"/>
        <v>7.9807685076508008</v>
      </c>
      <c r="I17" s="93">
        <f>EIRP+$B17+DCtime+POL+'Q-SSC (PTP) reference only'!$Y$20+L.oob+MG-Irx</f>
        <v>103.57828740944319</v>
      </c>
      <c r="J17" s="94">
        <f t="shared" si="3"/>
        <v>45.924529299449333</v>
      </c>
      <c r="K17" s="93">
        <f>EIRP+$B17+DCtime+POL+'Q-SSC (PTP) reference only'!$Y$18+L.oob+MG-Irx</f>
        <v>108.07828740944319</v>
      </c>
      <c r="L17" s="94">
        <f t="shared" si="4"/>
        <v>77.098284318302831</v>
      </c>
      <c r="M17" s="49">
        <f t="shared" si="7"/>
        <v>200</v>
      </c>
      <c r="S17" s="51"/>
      <c r="T17" s="52"/>
      <c r="U17" s="53"/>
      <c r="V17" s="54"/>
      <c r="W17" s="54"/>
      <c r="X17" s="55"/>
      <c r="Y17" s="55"/>
      <c r="Z17" s="55"/>
    </row>
    <row r="18" spans="1:26" ht="15" thickBot="1" x14ac:dyDescent="0.45">
      <c r="A18" s="35">
        <v>220</v>
      </c>
      <c r="B18" s="88">
        <f>VLOOKUP(A18,'Auto Gain (data)'!$A$2:$C$247,3,FALSE)</f>
        <v>24.371700000000001</v>
      </c>
      <c r="C18" s="89">
        <f>VLOOKUP(A18,'Auto Gain (data)'!$A$2:$C$247,2,FALSE)</f>
        <v>1.5628</v>
      </c>
      <c r="D18" s="90">
        <f t="shared" si="0"/>
        <v>1.5628059456571994</v>
      </c>
      <c r="E18" s="91">
        <f t="shared" si="5"/>
        <v>116.451087366083</v>
      </c>
      <c r="F18" s="91">
        <f t="shared" si="1"/>
        <v>202.15510433031412</v>
      </c>
      <c r="G18" s="93">
        <f t="shared" si="6"/>
        <v>88.440787409443189</v>
      </c>
      <c r="H18" s="94">
        <f t="shared" si="2"/>
        <v>8.0384018572374032</v>
      </c>
      <c r="I18" s="93">
        <f>EIRP+$B18+DCtime+POL+'Q-SSC (PTP) reference only'!$Y$20+L.oob+MG-Irx</f>
        <v>103.64078740944319</v>
      </c>
      <c r="J18" s="94">
        <f t="shared" si="3"/>
        <v>46.256174610195785</v>
      </c>
      <c r="K18" s="93">
        <f>EIRP+$B18+DCtime+POL+'Q-SSC (PTP) reference only'!$Y$18+L.oob+MG-Irx</f>
        <v>108.14078740944319</v>
      </c>
      <c r="L18" s="94">
        <f t="shared" si="4"/>
        <v>77.655051798575442</v>
      </c>
      <c r="M18" s="49">
        <f t="shared" si="7"/>
        <v>220</v>
      </c>
    </row>
    <row r="19" spans="1:26" ht="15" thickBot="1" x14ac:dyDescent="0.45">
      <c r="A19" s="35">
        <v>250</v>
      </c>
      <c r="B19" s="88">
        <f>VLOOKUP(A19,'Auto Gain (data)'!$A$2:$C$247,3,FALSE)</f>
        <v>24.4468</v>
      </c>
      <c r="C19" s="89">
        <f>VLOOKUP(A19,'Auto Gain (data)'!$A$2:$C$247,2,FALSE)</f>
        <v>1.3752</v>
      </c>
      <c r="D19" s="90">
        <f t="shared" si="0"/>
        <v>1.3752307520185663</v>
      </c>
      <c r="E19" s="91">
        <f t="shared" si="5"/>
        <v>116.52618736608299</v>
      </c>
      <c r="F19" s="95">
        <f t="shared" si="1"/>
        <v>203.91055728216844</v>
      </c>
      <c r="G19" s="96">
        <f t="shared" si="6"/>
        <v>88.515887409443181</v>
      </c>
      <c r="H19" s="97">
        <f t="shared" si="2"/>
        <v>8.1082048746542785</v>
      </c>
      <c r="I19" s="93">
        <f>EIRP+$B19+DCtime+POL+'Q-SSC (PTP) reference only'!$Y$20+L.oob+MG-Irx</f>
        <v>103.71588740944318</v>
      </c>
      <c r="J19" s="94">
        <f t="shared" si="3"/>
        <v>46.65784904987887</v>
      </c>
      <c r="K19" s="93">
        <f>EIRP+$B19+DCtime+POL+'Q-SSC (PTP) reference only'!$Y$18+L.oob+MG-Irx</f>
        <v>108.21588740944318</v>
      </c>
      <c r="L19" s="94">
        <f t="shared" si="4"/>
        <v>78.329384461892545</v>
      </c>
      <c r="M19" s="49">
        <f t="shared" si="7"/>
        <v>250</v>
      </c>
    </row>
    <row r="20" spans="1:26" x14ac:dyDescent="0.4">
      <c r="A20" s="64" t="s">
        <v>76</v>
      </c>
      <c r="B20" s="65"/>
      <c r="C20" s="65"/>
      <c r="D20" s="65"/>
      <c r="E20" s="65"/>
      <c r="F20" s="65"/>
      <c r="G20" s="65"/>
      <c r="H20" s="65"/>
      <c r="I20" s="65"/>
      <c r="J20" s="65"/>
      <c r="K20" s="65"/>
      <c r="L20" s="65"/>
      <c r="M20" s="65"/>
    </row>
    <row r="38" spans="1:1" x14ac:dyDescent="0.4">
      <c r="A38" s="1"/>
    </row>
  </sheetData>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247"/>
  <sheetViews>
    <sheetView topLeftCell="A4" workbookViewId="0">
      <selection activeCell="D11" sqref="D11"/>
    </sheetView>
  </sheetViews>
  <sheetFormatPr defaultColWidth="8.84375" defaultRowHeight="14.6" x14ac:dyDescent="0.4"/>
  <cols>
    <col min="1" max="2" width="15.3046875" customWidth="1"/>
    <col min="3" max="3" width="14.3828125" bestFit="1" customWidth="1"/>
    <col min="4" max="4" width="26.3828125" customWidth="1"/>
    <col min="5" max="5" width="8.84375" customWidth="1"/>
  </cols>
  <sheetData>
    <row r="1" spans="1:4" ht="29.15" x14ac:dyDescent="0.4">
      <c r="A1" s="45" t="s">
        <v>71</v>
      </c>
      <c r="B1" s="44" t="s">
        <v>69</v>
      </c>
      <c r="C1" s="44" t="s">
        <v>70</v>
      </c>
      <c r="D1" t="s">
        <v>78</v>
      </c>
    </row>
    <row r="2" spans="1:4" x14ac:dyDescent="0.4">
      <c r="A2" s="47">
        <v>1000</v>
      </c>
      <c r="B2" s="43">
        <v>0</v>
      </c>
      <c r="C2" s="46">
        <v>25</v>
      </c>
      <c r="D2" s="47"/>
    </row>
    <row r="3" spans="1:4" x14ac:dyDescent="0.4">
      <c r="A3" s="47">
        <v>250</v>
      </c>
      <c r="B3" s="43">
        <v>1.3752</v>
      </c>
      <c r="C3" s="46">
        <v>24.4468</v>
      </c>
      <c r="D3" s="47"/>
    </row>
    <row r="4" spans="1:4" x14ac:dyDescent="0.4">
      <c r="A4" s="47">
        <v>249</v>
      </c>
      <c r="B4" s="43">
        <v>1.3808</v>
      </c>
      <c r="C4" s="46">
        <v>24.444600000000001</v>
      </c>
      <c r="D4" s="47"/>
    </row>
    <row r="5" spans="1:4" x14ac:dyDescent="0.4">
      <c r="A5" s="47">
        <v>248</v>
      </c>
      <c r="B5" s="43">
        <v>1.3863000000000001</v>
      </c>
      <c r="C5" s="46">
        <v>24.442299999999999</v>
      </c>
      <c r="D5" s="47"/>
    </row>
    <row r="6" spans="1:4" x14ac:dyDescent="0.4">
      <c r="A6" s="47">
        <v>247</v>
      </c>
      <c r="B6" s="43">
        <v>1.3918999999999999</v>
      </c>
      <c r="C6" s="46">
        <v>24.440100000000001</v>
      </c>
      <c r="D6" s="47"/>
    </row>
    <row r="7" spans="1:4" x14ac:dyDescent="0.4">
      <c r="A7" s="47">
        <v>246</v>
      </c>
      <c r="B7" s="43">
        <v>1.3976</v>
      </c>
      <c r="C7" s="46">
        <v>24.437799999999999</v>
      </c>
      <c r="D7" s="47"/>
    </row>
    <row r="8" spans="1:4" x14ac:dyDescent="0.4">
      <c r="A8" s="47">
        <v>245</v>
      </c>
      <c r="B8" s="43">
        <v>1.4033</v>
      </c>
      <c r="C8" s="46">
        <v>24.435500000000001</v>
      </c>
      <c r="D8" s="47"/>
    </row>
    <row r="9" spans="1:4" x14ac:dyDescent="0.4">
      <c r="A9" s="47">
        <v>244</v>
      </c>
      <c r="B9" s="43">
        <v>1.4091</v>
      </c>
      <c r="C9" s="46">
        <v>24.433199999999999</v>
      </c>
      <c r="D9" s="47"/>
    </row>
    <row r="10" spans="1:4" x14ac:dyDescent="0.4">
      <c r="A10" s="47">
        <v>243</v>
      </c>
      <c r="B10" s="43">
        <v>1.4149</v>
      </c>
      <c r="C10" s="46">
        <v>24.430900000000001</v>
      </c>
      <c r="D10" s="47"/>
    </row>
    <row r="11" spans="1:4" x14ac:dyDescent="0.4">
      <c r="A11" s="47">
        <v>242</v>
      </c>
      <c r="B11" s="43">
        <v>1.4207000000000001</v>
      </c>
      <c r="C11" s="46">
        <v>24.428599999999999</v>
      </c>
      <c r="D11" s="47"/>
    </row>
    <row r="12" spans="1:4" x14ac:dyDescent="0.4">
      <c r="A12" s="47">
        <v>241</v>
      </c>
      <c r="B12" s="43">
        <v>1.4266000000000001</v>
      </c>
      <c r="C12" s="46">
        <v>24.426200000000001</v>
      </c>
      <c r="D12" s="47"/>
    </row>
    <row r="13" spans="1:4" x14ac:dyDescent="0.4">
      <c r="A13" s="47">
        <v>240</v>
      </c>
      <c r="B13" s="43">
        <v>1.4325000000000001</v>
      </c>
      <c r="C13" s="46">
        <v>24.4239</v>
      </c>
      <c r="D13" s="47"/>
    </row>
    <row r="14" spans="1:4" x14ac:dyDescent="0.4">
      <c r="A14" s="47">
        <v>239</v>
      </c>
      <c r="B14" s="43">
        <v>1.4384999999999999</v>
      </c>
      <c r="C14" s="46">
        <v>24.421500000000002</v>
      </c>
      <c r="D14" s="47"/>
    </row>
    <row r="15" spans="1:4" x14ac:dyDescent="0.4">
      <c r="A15" s="47">
        <v>238</v>
      </c>
      <c r="B15" s="43">
        <v>1.4446000000000001</v>
      </c>
      <c r="C15" s="46">
        <v>24.419</v>
      </c>
      <c r="D15" s="47"/>
    </row>
    <row r="16" spans="1:4" x14ac:dyDescent="0.4">
      <c r="A16" s="47">
        <v>237</v>
      </c>
      <c r="B16" s="43">
        <v>1.4507000000000001</v>
      </c>
      <c r="C16" s="46">
        <v>24.416599999999999</v>
      </c>
      <c r="D16" s="47"/>
    </row>
    <row r="17" spans="1:4" x14ac:dyDescent="0.4">
      <c r="A17" s="47">
        <v>236</v>
      </c>
      <c r="B17" s="43">
        <v>1.4568000000000001</v>
      </c>
      <c r="C17" s="46">
        <v>24.414100000000001</v>
      </c>
      <c r="D17" s="47"/>
    </row>
    <row r="18" spans="1:4" x14ac:dyDescent="0.4">
      <c r="A18" s="47">
        <v>235</v>
      </c>
      <c r="B18" s="43">
        <v>1.4630000000000001</v>
      </c>
      <c r="C18" s="46">
        <v>24.4117</v>
      </c>
      <c r="D18" s="47"/>
    </row>
    <row r="19" spans="1:4" x14ac:dyDescent="0.4">
      <c r="A19" s="47">
        <v>234</v>
      </c>
      <c r="B19" s="43">
        <v>1.4693000000000001</v>
      </c>
      <c r="C19" s="46">
        <v>24.409199999999998</v>
      </c>
      <c r="D19" s="47"/>
    </row>
    <row r="20" spans="1:4" x14ac:dyDescent="0.4">
      <c r="A20" s="47">
        <v>233</v>
      </c>
      <c r="B20" s="43">
        <v>1.4756</v>
      </c>
      <c r="C20" s="46">
        <v>24.406600000000001</v>
      </c>
      <c r="D20" s="47"/>
    </row>
    <row r="21" spans="1:4" x14ac:dyDescent="0.4">
      <c r="A21" s="47">
        <v>232</v>
      </c>
      <c r="B21" s="43">
        <v>1.482</v>
      </c>
      <c r="C21" s="46">
        <v>24.4041</v>
      </c>
      <c r="D21" s="47"/>
    </row>
    <row r="22" spans="1:4" x14ac:dyDescent="0.4">
      <c r="A22" s="47">
        <v>231</v>
      </c>
      <c r="B22" s="43">
        <v>1.4883999999999999</v>
      </c>
      <c r="C22" s="46">
        <v>24.401499999999999</v>
      </c>
      <c r="D22" s="47"/>
    </row>
    <row r="23" spans="1:4" x14ac:dyDescent="0.4">
      <c r="A23" s="47">
        <v>230</v>
      </c>
      <c r="B23" s="43">
        <v>1.4947999999999999</v>
      </c>
      <c r="C23" s="46">
        <v>24.398900000000001</v>
      </c>
      <c r="D23" s="47"/>
    </row>
    <row r="24" spans="1:4" x14ac:dyDescent="0.4">
      <c r="A24" s="47">
        <v>229</v>
      </c>
      <c r="B24" s="43">
        <v>1.5014000000000001</v>
      </c>
      <c r="C24" s="46">
        <v>24.3963</v>
      </c>
      <c r="D24" s="47"/>
    </row>
    <row r="25" spans="1:4" x14ac:dyDescent="0.4">
      <c r="A25" s="47">
        <v>228</v>
      </c>
      <c r="B25" s="43">
        <v>1.508</v>
      </c>
      <c r="C25" s="46">
        <v>24.393699999999999</v>
      </c>
      <c r="D25" s="47"/>
    </row>
    <row r="26" spans="1:4" x14ac:dyDescent="0.4">
      <c r="A26" s="47">
        <v>227</v>
      </c>
      <c r="B26" s="43">
        <v>1.5145999999999999</v>
      </c>
      <c r="C26" s="46">
        <v>24.390999999999998</v>
      </c>
      <c r="D26" s="47"/>
    </row>
    <row r="27" spans="1:4" x14ac:dyDescent="0.4">
      <c r="A27" s="47">
        <v>226</v>
      </c>
      <c r="B27" s="43">
        <v>1.5213000000000001</v>
      </c>
      <c r="C27" s="46">
        <v>24.388300000000001</v>
      </c>
      <c r="D27" s="47"/>
    </row>
    <row r="28" spans="1:4" x14ac:dyDescent="0.4">
      <c r="A28" s="47">
        <v>225</v>
      </c>
      <c r="B28" s="43">
        <v>1.5281</v>
      </c>
      <c r="C28" s="46">
        <v>24.3856</v>
      </c>
      <c r="D28" s="47"/>
    </row>
    <row r="29" spans="1:4" x14ac:dyDescent="0.4">
      <c r="A29" s="47">
        <v>224</v>
      </c>
      <c r="B29" s="43">
        <v>1.5348999999999999</v>
      </c>
      <c r="C29" s="46">
        <v>24.382899999999999</v>
      </c>
      <c r="D29" s="47"/>
    </row>
    <row r="30" spans="1:4" x14ac:dyDescent="0.4">
      <c r="A30" s="47">
        <v>223</v>
      </c>
      <c r="B30" s="43">
        <v>1.5418000000000001</v>
      </c>
      <c r="C30" s="46">
        <v>24.380199999999999</v>
      </c>
      <c r="D30" s="47"/>
    </row>
    <row r="31" spans="1:4" x14ac:dyDescent="0.4">
      <c r="A31" s="47">
        <v>222</v>
      </c>
      <c r="B31" s="43">
        <v>1.5487</v>
      </c>
      <c r="C31" s="46">
        <v>24.377400000000002</v>
      </c>
      <c r="D31" s="47"/>
    </row>
    <row r="32" spans="1:4" x14ac:dyDescent="0.4">
      <c r="A32" s="47">
        <v>221</v>
      </c>
      <c r="B32" s="43">
        <v>1.5557000000000001</v>
      </c>
      <c r="C32" s="46">
        <v>24.374600000000001</v>
      </c>
      <c r="D32" s="47"/>
    </row>
    <row r="33" spans="1:4" x14ac:dyDescent="0.4">
      <c r="A33" s="47">
        <v>220</v>
      </c>
      <c r="B33" s="43">
        <v>1.5628</v>
      </c>
      <c r="C33" s="46">
        <v>24.371700000000001</v>
      </c>
      <c r="D33" s="47"/>
    </row>
    <row r="34" spans="1:4" x14ac:dyDescent="0.4">
      <c r="A34" s="47">
        <v>219</v>
      </c>
      <c r="B34" s="43">
        <v>1.5699000000000001</v>
      </c>
      <c r="C34" s="46">
        <v>24.3689</v>
      </c>
      <c r="D34" s="47"/>
    </row>
    <row r="35" spans="1:4" x14ac:dyDescent="0.4">
      <c r="A35" s="47">
        <v>218</v>
      </c>
      <c r="B35" s="43">
        <v>1.5770999999999999</v>
      </c>
      <c r="C35" s="46">
        <v>24.366</v>
      </c>
      <c r="D35" s="47"/>
    </row>
    <row r="36" spans="1:4" x14ac:dyDescent="0.4">
      <c r="A36" s="47">
        <v>217</v>
      </c>
      <c r="B36" s="43">
        <v>1.5844</v>
      </c>
      <c r="C36" s="46">
        <v>24.363099999999999</v>
      </c>
      <c r="D36" s="47"/>
    </row>
    <row r="37" spans="1:4" x14ac:dyDescent="0.4">
      <c r="A37" s="47">
        <v>216</v>
      </c>
      <c r="B37" s="43">
        <v>1.5918000000000001</v>
      </c>
      <c r="C37" s="46">
        <v>24.360199999999999</v>
      </c>
      <c r="D37" s="47"/>
    </row>
    <row r="38" spans="1:4" x14ac:dyDescent="0.4">
      <c r="A38" s="47">
        <v>215</v>
      </c>
      <c r="B38" s="43">
        <v>1.5992</v>
      </c>
      <c r="C38" s="46">
        <v>24.357199999999999</v>
      </c>
      <c r="D38" s="47"/>
    </row>
    <row r="39" spans="1:4" x14ac:dyDescent="0.4">
      <c r="A39" s="47">
        <v>214</v>
      </c>
      <c r="B39" s="43">
        <v>1.6066</v>
      </c>
      <c r="C39" s="46">
        <v>24.354199999999999</v>
      </c>
      <c r="D39" s="47"/>
    </row>
    <row r="40" spans="1:4" x14ac:dyDescent="0.4">
      <c r="A40" s="47">
        <v>213</v>
      </c>
      <c r="B40" s="43">
        <v>1.6142000000000001</v>
      </c>
      <c r="C40" s="46">
        <v>24.351199999999999</v>
      </c>
      <c r="D40" s="47"/>
    </row>
    <row r="41" spans="1:4" x14ac:dyDescent="0.4">
      <c r="A41" s="47">
        <v>212</v>
      </c>
      <c r="B41" s="43">
        <v>1.6217999999999999</v>
      </c>
      <c r="C41" s="46">
        <v>24.348199999999999</v>
      </c>
      <c r="D41" s="47"/>
    </row>
    <row r="42" spans="1:4" x14ac:dyDescent="0.4">
      <c r="A42" s="47">
        <v>211</v>
      </c>
      <c r="B42" s="43">
        <v>1.6294999999999999</v>
      </c>
      <c r="C42" s="46">
        <v>24.345099999999999</v>
      </c>
      <c r="D42" s="47"/>
    </row>
    <row r="43" spans="1:4" x14ac:dyDescent="0.4">
      <c r="A43" s="47">
        <v>210</v>
      </c>
      <c r="B43" s="43">
        <v>1.6372</v>
      </c>
      <c r="C43" s="46">
        <v>24.341999999999999</v>
      </c>
      <c r="D43" s="47"/>
    </row>
    <row r="44" spans="1:4" x14ac:dyDescent="0.4">
      <c r="A44" s="47">
        <v>209</v>
      </c>
      <c r="B44" s="43">
        <v>1.6451</v>
      </c>
      <c r="C44" s="46">
        <v>24.338799999999999</v>
      </c>
      <c r="D44" s="47"/>
    </row>
    <row r="45" spans="1:4" x14ac:dyDescent="0.4">
      <c r="A45" s="47">
        <v>208</v>
      </c>
      <c r="B45" s="43">
        <v>1.653</v>
      </c>
      <c r="C45" s="46">
        <v>24.335699999999999</v>
      </c>
      <c r="D45" s="47"/>
    </row>
    <row r="46" spans="1:4" x14ac:dyDescent="0.4">
      <c r="A46" s="47">
        <v>207</v>
      </c>
      <c r="B46" s="43">
        <v>1.661</v>
      </c>
      <c r="C46" s="46">
        <v>24.3325</v>
      </c>
      <c r="D46" s="47"/>
    </row>
    <row r="47" spans="1:4" x14ac:dyDescent="0.4">
      <c r="A47" s="47">
        <v>206</v>
      </c>
      <c r="B47" s="43">
        <v>1.669</v>
      </c>
      <c r="C47" s="46">
        <v>24.3293</v>
      </c>
      <c r="D47" s="47"/>
    </row>
    <row r="48" spans="1:4" x14ac:dyDescent="0.4">
      <c r="A48" s="47">
        <v>205</v>
      </c>
      <c r="B48" s="43">
        <v>1.6772</v>
      </c>
      <c r="C48" s="46">
        <v>24.326000000000001</v>
      </c>
      <c r="D48" s="47"/>
    </row>
    <row r="49" spans="1:4" x14ac:dyDescent="0.4">
      <c r="A49" s="47">
        <v>204</v>
      </c>
      <c r="B49" s="43">
        <v>1.6854</v>
      </c>
      <c r="C49" s="46">
        <v>24.322700000000001</v>
      </c>
      <c r="D49" s="47"/>
    </row>
    <row r="50" spans="1:4" x14ac:dyDescent="0.4">
      <c r="A50" s="47">
        <v>203</v>
      </c>
      <c r="B50" s="43">
        <v>1.6937</v>
      </c>
      <c r="C50" s="46">
        <v>24.319400000000002</v>
      </c>
      <c r="D50" s="47"/>
    </row>
    <row r="51" spans="1:4" x14ac:dyDescent="0.4">
      <c r="A51" s="47">
        <v>202</v>
      </c>
      <c r="B51" s="43">
        <v>1.7020999999999999</v>
      </c>
      <c r="C51" s="46">
        <v>24.315999999999999</v>
      </c>
      <c r="D51" s="47"/>
    </row>
    <row r="52" spans="1:4" x14ac:dyDescent="0.4">
      <c r="A52" s="47">
        <v>201</v>
      </c>
      <c r="B52" s="43">
        <v>1.7105999999999999</v>
      </c>
      <c r="C52" s="46">
        <v>24.3126</v>
      </c>
      <c r="D52" s="47"/>
    </row>
    <row r="53" spans="1:4" x14ac:dyDescent="0.4">
      <c r="A53" s="47">
        <v>200</v>
      </c>
      <c r="B53" s="43">
        <v>1.7191000000000001</v>
      </c>
      <c r="C53" s="46">
        <v>24.309200000000001</v>
      </c>
      <c r="D53" s="47"/>
    </row>
    <row r="54" spans="1:4" x14ac:dyDescent="0.4">
      <c r="A54" s="47">
        <v>199</v>
      </c>
      <c r="B54" s="43">
        <v>1.7278</v>
      </c>
      <c r="C54" s="46">
        <v>24.305800000000001</v>
      </c>
      <c r="D54" s="47"/>
    </row>
    <row r="55" spans="1:4" x14ac:dyDescent="0.4">
      <c r="A55" s="47">
        <v>198</v>
      </c>
      <c r="B55" s="43">
        <v>1.7364999999999999</v>
      </c>
      <c r="C55" s="46">
        <v>24.302299999999999</v>
      </c>
      <c r="D55" s="47"/>
    </row>
    <row r="56" spans="1:4" x14ac:dyDescent="0.4">
      <c r="A56" s="47">
        <v>197</v>
      </c>
      <c r="B56" s="43">
        <v>1.7453000000000001</v>
      </c>
      <c r="C56" s="46">
        <v>24.2987</v>
      </c>
      <c r="D56" s="47"/>
    </row>
    <row r="57" spans="1:4" x14ac:dyDescent="0.4">
      <c r="A57" s="47">
        <v>196</v>
      </c>
      <c r="B57" s="43">
        <v>1.7542</v>
      </c>
      <c r="C57" s="46">
        <v>24.295200000000001</v>
      </c>
      <c r="D57" s="47"/>
    </row>
    <row r="58" spans="1:4" x14ac:dyDescent="0.4">
      <c r="A58" s="47">
        <v>195</v>
      </c>
      <c r="B58" s="43">
        <v>1.7632000000000001</v>
      </c>
      <c r="C58" s="46">
        <v>24.291599999999999</v>
      </c>
      <c r="D58" s="47"/>
    </row>
    <row r="59" spans="1:4" x14ac:dyDescent="0.4">
      <c r="A59" s="47">
        <v>194</v>
      </c>
      <c r="B59" s="43">
        <v>1.7723</v>
      </c>
      <c r="C59" s="46">
        <v>24.2879</v>
      </c>
      <c r="D59" s="47"/>
    </row>
    <row r="60" spans="1:4" x14ac:dyDescent="0.4">
      <c r="A60" s="47">
        <v>193</v>
      </c>
      <c r="B60" s="43">
        <v>1.7815000000000001</v>
      </c>
      <c r="C60" s="46">
        <v>24.284300000000002</v>
      </c>
      <c r="D60" s="47"/>
    </row>
    <row r="61" spans="1:4" x14ac:dyDescent="0.4">
      <c r="A61" s="47">
        <v>192</v>
      </c>
      <c r="B61" s="43">
        <v>1.7907999999999999</v>
      </c>
      <c r="C61" s="46">
        <v>24.2806</v>
      </c>
      <c r="D61" s="47"/>
    </row>
    <row r="62" spans="1:4" x14ac:dyDescent="0.4">
      <c r="A62" s="47">
        <v>191</v>
      </c>
      <c r="B62" s="43">
        <v>1.8002</v>
      </c>
      <c r="C62" s="46">
        <v>24.276800000000001</v>
      </c>
      <c r="D62" s="47"/>
    </row>
    <row r="63" spans="1:4" x14ac:dyDescent="0.4">
      <c r="A63" s="47">
        <v>190</v>
      </c>
      <c r="B63" s="43">
        <v>1.8096000000000001</v>
      </c>
      <c r="C63" s="46">
        <v>24.273</v>
      </c>
      <c r="D63" s="47"/>
    </row>
    <row r="64" spans="1:4" x14ac:dyDescent="0.4">
      <c r="A64" s="47">
        <v>189</v>
      </c>
      <c r="B64" s="43">
        <v>1.8191999999999999</v>
      </c>
      <c r="C64" s="46">
        <v>24.269200000000001</v>
      </c>
      <c r="D64" s="47"/>
    </row>
    <row r="65" spans="1:4" x14ac:dyDescent="0.4">
      <c r="A65" s="47">
        <v>188</v>
      </c>
      <c r="B65" s="43">
        <v>1.8289</v>
      </c>
      <c r="C65" s="46">
        <v>24.2653</v>
      </c>
      <c r="D65" s="47"/>
    </row>
    <row r="66" spans="1:4" x14ac:dyDescent="0.4">
      <c r="A66" s="47">
        <v>187</v>
      </c>
      <c r="B66" s="43">
        <v>1.8387</v>
      </c>
      <c r="C66" s="46">
        <v>24.261399999999998</v>
      </c>
      <c r="D66" s="47"/>
    </row>
    <row r="67" spans="1:4" x14ac:dyDescent="0.4">
      <c r="A67" s="47">
        <v>186</v>
      </c>
      <c r="B67" s="43">
        <v>1.8486</v>
      </c>
      <c r="C67" s="46">
        <v>24.257400000000001</v>
      </c>
      <c r="D67" s="47"/>
    </row>
    <row r="68" spans="1:4" x14ac:dyDescent="0.4">
      <c r="A68" s="47">
        <v>185</v>
      </c>
      <c r="B68" s="43">
        <v>1.8586</v>
      </c>
      <c r="C68" s="46">
        <v>24.253399999999999</v>
      </c>
      <c r="D68" s="47"/>
    </row>
    <row r="69" spans="1:4" x14ac:dyDescent="0.4">
      <c r="A69" s="47">
        <v>184</v>
      </c>
      <c r="B69" s="43">
        <v>1.8687</v>
      </c>
      <c r="C69" s="46">
        <v>24.249400000000001</v>
      </c>
      <c r="D69" s="47"/>
    </row>
    <row r="70" spans="1:4" x14ac:dyDescent="0.4">
      <c r="A70" s="47">
        <v>183</v>
      </c>
      <c r="B70" s="43">
        <v>1.8789</v>
      </c>
      <c r="C70" s="46">
        <v>24.2453</v>
      </c>
      <c r="D70" s="47"/>
    </row>
    <row r="71" spans="1:4" x14ac:dyDescent="0.4">
      <c r="A71" s="47">
        <v>182</v>
      </c>
      <c r="B71" s="43">
        <v>1.8892</v>
      </c>
      <c r="C71" s="46">
        <v>24.241199999999999</v>
      </c>
      <c r="D71" s="47"/>
    </row>
    <row r="72" spans="1:4" x14ac:dyDescent="0.4">
      <c r="A72" s="47">
        <v>181</v>
      </c>
      <c r="B72" s="43">
        <v>1.8996999999999999</v>
      </c>
      <c r="C72" s="46">
        <v>24.236999999999998</v>
      </c>
      <c r="D72" s="47"/>
    </row>
    <row r="73" spans="1:4" x14ac:dyDescent="0.4">
      <c r="A73" s="47">
        <v>180</v>
      </c>
      <c r="B73" s="43">
        <v>1.9101999999999999</v>
      </c>
      <c r="C73" s="46">
        <v>24.232800000000001</v>
      </c>
      <c r="D73" s="47"/>
    </row>
    <row r="74" spans="1:4" x14ac:dyDescent="0.4">
      <c r="A74" s="47">
        <v>179</v>
      </c>
      <c r="B74" s="43">
        <v>1.9209000000000001</v>
      </c>
      <c r="C74" s="46">
        <v>24.2285</v>
      </c>
      <c r="D74" s="47"/>
    </row>
    <row r="75" spans="1:4" x14ac:dyDescent="0.4">
      <c r="A75" s="47">
        <v>178</v>
      </c>
      <c r="B75" s="43">
        <v>1.9317</v>
      </c>
      <c r="C75" s="46">
        <v>24.2242</v>
      </c>
      <c r="D75" s="47"/>
    </row>
    <row r="76" spans="1:4" x14ac:dyDescent="0.4">
      <c r="A76" s="47">
        <v>177</v>
      </c>
      <c r="B76" s="43">
        <v>1.9426000000000001</v>
      </c>
      <c r="C76" s="46">
        <v>24.219799999999999</v>
      </c>
      <c r="D76" s="47"/>
    </row>
    <row r="77" spans="1:4" x14ac:dyDescent="0.4">
      <c r="A77" s="47">
        <v>176</v>
      </c>
      <c r="B77" s="43">
        <v>1.9536</v>
      </c>
      <c r="C77" s="46">
        <v>24.215399999999999</v>
      </c>
      <c r="D77" s="47"/>
    </row>
    <row r="78" spans="1:4" x14ac:dyDescent="0.4">
      <c r="A78" s="47">
        <v>175</v>
      </c>
      <c r="B78" s="43">
        <v>1.9648000000000001</v>
      </c>
      <c r="C78" s="46">
        <v>24.210899999999999</v>
      </c>
      <c r="D78" s="47"/>
    </row>
    <row r="79" spans="1:4" x14ac:dyDescent="0.4">
      <c r="A79" s="47">
        <v>174</v>
      </c>
      <c r="B79" s="43">
        <v>1.9761</v>
      </c>
      <c r="C79" s="46">
        <v>24.206399999999999</v>
      </c>
      <c r="D79" s="47"/>
    </row>
    <row r="80" spans="1:4" x14ac:dyDescent="0.4">
      <c r="A80" s="47">
        <v>173</v>
      </c>
      <c r="B80" s="43">
        <v>1.9875</v>
      </c>
      <c r="C80" s="46">
        <v>24.201899999999998</v>
      </c>
      <c r="D80" s="47"/>
    </row>
    <row r="81" spans="1:4" x14ac:dyDescent="0.4">
      <c r="A81" s="47">
        <v>172</v>
      </c>
      <c r="B81" s="43">
        <v>1.9991000000000001</v>
      </c>
      <c r="C81" s="46">
        <v>24.197199999999999</v>
      </c>
      <c r="D81" s="47"/>
    </row>
    <row r="82" spans="1:4" x14ac:dyDescent="0.4">
      <c r="A82" s="47">
        <v>171</v>
      </c>
      <c r="B82" s="43">
        <v>2.0108000000000001</v>
      </c>
      <c r="C82" s="46">
        <v>24.192599999999999</v>
      </c>
      <c r="D82" s="47"/>
    </row>
    <row r="83" spans="1:4" x14ac:dyDescent="0.4">
      <c r="A83" s="47">
        <v>170</v>
      </c>
      <c r="B83" s="43">
        <v>2.0226000000000002</v>
      </c>
      <c r="C83" s="46">
        <v>24.187799999999999</v>
      </c>
      <c r="D83" s="47"/>
    </row>
    <row r="84" spans="1:4" x14ac:dyDescent="0.4">
      <c r="A84" s="47">
        <v>169</v>
      </c>
      <c r="B84" s="43">
        <v>2.0346000000000002</v>
      </c>
      <c r="C84" s="46">
        <v>24.183</v>
      </c>
      <c r="D84" s="47"/>
    </row>
    <row r="85" spans="1:4" x14ac:dyDescent="0.4">
      <c r="A85" s="47">
        <v>168</v>
      </c>
      <c r="B85" s="43">
        <v>2.0467</v>
      </c>
      <c r="C85" s="46">
        <v>24.1782</v>
      </c>
      <c r="D85" s="47"/>
    </row>
    <row r="86" spans="1:4" x14ac:dyDescent="0.4">
      <c r="A86" s="47">
        <v>167</v>
      </c>
      <c r="B86" s="43">
        <v>2.0590000000000002</v>
      </c>
      <c r="C86" s="46">
        <v>24.173300000000001</v>
      </c>
      <c r="D86" s="47"/>
    </row>
    <row r="87" spans="1:4" x14ac:dyDescent="0.4">
      <c r="A87" s="47">
        <v>166</v>
      </c>
      <c r="B87" s="43">
        <v>2.0714000000000001</v>
      </c>
      <c r="C87" s="46">
        <v>24.168299999999999</v>
      </c>
      <c r="D87" s="47"/>
    </row>
    <row r="88" spans="1:4" x14ac:dyDescent="0.4">
      <c r="A88" s="47">
        <v>165</v>
      </c>
      <c r="B88" s="43">
        <v>2.0838999999999999</v>
      </c>
      <c r="C88" s="46">
        <v>24.1633</v>
      </c>
      <c r="D88" s="47"/>
    </row>
    <row r="89" spans="1:4" x14ac:dyDescent="0.4">
      <c r="A89" s="47">
        <v>164</v>
      </c>
      <c r="B89" s="43">
        <v>2.0966999999999998</v>
      </c>
      <c r="C89" s="46">
        <v>24.158200000000001</v>
      </c>
      <c r="D89" s="47"/>
    </row>
    <row r="90" spans="1:4" x14ac:dyDescent="0.4">
      <c r="A90" s="47">
        <v>163</v>
      </c>
      <c r="B90" s="43">
        <v>2.1095000000000002</v>
      </c>
      <c r="C90" s="46">
        <v>24.153099999999998</v>
      </c>
      <c r="D90" s="47"/>
    </row>
    <row r="91" spans="1:4" x14ac:dyDescent="0.4">
      <c r="A91" s="47">
        <v>162</v>
      </c>
      <c r="B91" s="43">
        <v>2.1225999999999998</v>
      </c>
      <c r="C91" s="46">
        <v>24.1479</v>
      </c>
      <c r="D91" s="47"/>
    </row>
    <row r="92" spans="1:4" x14ac:dyDescent="0.4">
      <c r="A92" s="47">
        <v>161</v>
      </c>
      <c r="B92" s="43">
        <v>2.1356999999999999</v>
      </c>
      <c r="C92" s="46">
        <v>24.142600000000002</v>
      </c>
      <c r="D92" s="47"/>
    </row>
    <row r="93" spans="1:4" x14ac:dyDescent="0.4">
      <c r="A93" s="47">
        <v>160</v>
      </c>
      <c r="B93" s="43">
        <v>2.1490999999999998</v>
      </c>
      <c r="C93" s="46">
        <v>24.1372</v>
      </c>
      <c r="D93" s="47"/>
    </row>
    <row r="94" spans="1:4" x14ac:dyDescent="0.4">
      <c r="A94" s="47">
        <v>159</v>
      </c>
      <c r="B94" s="43">
        <v>2.1625999999999999</v>
      </c>
      <c r="C94" s="46">
        <v>24.131799999999998</v>
      </c>
      <c r="D94" s="47"/>
    </row>
    <row r="95" spans="1:4" x14ac:dyDescent="0.4">
      <c r="A95" s="47">
        <v>158</v>
      </c>
      <c r="B95" s="43">
        <v>2.1762999999999999</v>
      </c>
      <c r="C95" s="46">
        <v>24.126300000000001</v>
      </c>
      <c r="D95" s="47"/>
    </row>
    <row r="96" spans="1:4" x14ac:dyDescent="0.4">
      <c r="A96" s="47">
        <v>157</v>
      </c>
      <c r="B96" s="43">
        <v>2.1901999999999999</v>
      </c>
      <c r="C96" s="46">
        <v>24.120799999999999</v>
      </c>
      <c r="D96" s="47"/>
    </row>
    <row r="97" spans="1:4" x14ac:dyDescent="0.4">
      <c r="A97" s="47">
        <v>156</v>
      </c>
      <c r="B97" s="43">
        <v>2.2042000000000002</v>
      </c>
      <c r="C97" s="46">
        <v>24.115200000000002</v>
      </c>
      <c r="D97" s="47"/>
    </row>
    <row r="98" spans="1:4" x14ac:dyDescent="0.4">
      <c r="A98" s="47">
        <v>155</v>
      </c>
      <c r="B98" s="43">
        <v>2.2185000000000001</v>
      </c>
      <c r="C98" s="46">
        <v>24.109500000000001</v>
      </c>
      <c r="D98" s="47"/>
    </row>
    <row r="99" spans="1:4" x14ac:dyDescent="0.4">
      <c r="A99" s="47">
        <v>154</v>
      </c>
      <c r="B99" s="43">
        <v>2.2328999999999999</v>
      </c>
      <c r="C99" s="46">
        <v>24.1037</v>
      </c>
      <c r="D99" s="47"/>
    </row>
    <row r="100" spans="1:4" x14ac:dyDescent="0.4">
      <c r="A100" s="47">
        <v>153</v>
      </c>
      <c r="B100" s="43">
        <v>2.2475000000000001</v>
      </c>
      <c r="C100" s="46">
        <v>24.097899999999999</v>
      </c>
      <c r="D100" s="47"/>
    </row>
    <row r="101" spans="1:4" x14ac:dyDescent="0.4">
      <c r="A101" s="47">
        <v>152</v>
      </c>
      <c r="B101" s="43">
        <v>2.2623000000000002</v>
      </c>
      <c r="C101" s="46">
        <v>24.091999999999999</v>
      </c>
      <c r="D101" s="47"/>
    </row>
    <row r="102" spans="1:4" x14ac:dyDescent="0.4">
      <c r="A102" s="47">
        <v>151</v>
      </c>
      <c r="B102" s="43">
        <v>2.2772999999999999</v>
      </c>
      <c r="C102" s="46">
        <v>24.085999999999999</v>
      </c>
      <c r="D102" s="47"/>
    </row>
    <row r="103" spans="1:4" x14ac:dyDescent="0.4">
      <c r="A103" s="47">
        <v>150</v>
      </c>
      <c r="B103" s="43">
        <v>2.2924000000000002</v>
      </c>
      <c r="C103" s="46">
        <v>24.079899999999999</v>
      </c>
      <c r="D103" s="47"/>
    </row>
    <row r="104" spans="1:4" x14ac:dyDescent="0.4">
      <c r="A104" s="47">
        <v>149</v>
      </c>
      <c r="B104" s="43">
        <v>2.3077999999999999</v>
      </c>
      <c r="C104" s="46">
        <v>24.073699999999999</v>
      </c>
      <c r="D104" s="47"/>
    </row>
    <row r="105" spans="1:4" x14ac:dyDescent="0.4">
      <c r="A105" s="47">
        <v>148</v>
      </c>
      <c r="B105" s="43">
        <v>2.3233999999999999</v>
      </c>
      <c r="C105" s="46">
        <v>24.067499999999999</v>
      </c>
      <c r="D105" s="47"/>
    </row>
    <row r="106" spans="1:4" x14ac:dyDescent="0.4">
      <c r="A106" s="47">
        <v>147</v>
      </c>
      <c r="B106" s="43">
        <v>2.3393000000000002</v>
      </c>
      <c r="C106" s="46">
        <v>24.061199999999999</v>
      </c>
      <c r="D106" s="47"/>
    </row>
    <row r="107" spans="1:4" x14ac:dyDescent="0.4">
      <c r="A107" s="47">
        <v>146</v>
      </c>
      <c r="B107" s="43">
        <v>2.3553000000000002</v>
      </c>
      <c r="C107" s="46">
        <v>24.0548</v>
      </c>
      <c r="D107" s="47"/>
    </row>
    <row r="108" spans="1:4" x14ac:dyDescent="0.4">
      <c r="A108" s="47">
        <v>145</v>
      </c>
      <c r="B108" s="43">
        <v>2.3715000000000002</v>
      </c>
      <c r="C108" s="46">
        <v>24.048300000000001</v>
      </c>
      <c r="D108" s="47"/>
    </row>
    <row r="109" spans="1:4" x14ac:dyDescent="0.4">
      <c r="A109" s="47">
        <v>144</v>
      </c>
      <c r="B109" s="43">
        <v>2.3879999999999999</v>
      </c>
      <c r="C109" s="46">
        <v>24.041699999999999</v>
      </c>
      <c r="D109" s="47"/>
    </row>
    <row r="110" spans="1:4" x14ac:dyDescent="0.4">
      <c r="A110" s="47">
        <v>143</v>
      </c>
      <c r="B110" s="43">
        <v>2.4047000000000001</v>
      </c>
      <c r="C110" s="46">
        <v>24.035</v>
      </c>
      <c r="D110" s="47"/>
    </row>
    <row r="111" spans="1:4" x14ac:dyDescent="0.4">
      <c r="A111" s="47">
        <v>142</v>
      </c>
      <c r="B111" s="43">
        <v>2.4217</v>
      </c>
      <c r="C111" s="46">
        <v>24.028199999999998</v>
      </c>
      <c r="D111" s="47"/>
    </row>
    <row r="112" spans="1:4" x14ac:dyDescent="0.4">
      <c r="A112" s="47">
        <v>141</v>
      </c>
      <c r="B112" s="43">
        <v>2.4388999999999998</v>
      </c>
      <c r="C112" s="46">
        <v>24.0213</v>
      </c>
      <c r="D112" s="47"/>
    </row>
    <row r="113" spans="1:4" x14ac:dyDescent="0.4">
      <c r="A113" s="47">
        <v>140</v>
      </c>
      <c r="B113" s="43">
        <v>2.4563000000000001</v>
      </c>
      <c r="C113" s="46">
        <v>24.014399999999998</v>
      </c>
      <c r="D113" s="47"/>
    </row>
    <row r="114" spans="1:4" x14ac:dyDescent="0.4">
      <c r="A114" s="47">
        <v>139</v>
      </c>
      <c r="B114" s="43">
        <v>2.4740000000000002</v>
      </c>
      <c r="C114" s="46">
        <v>24.007300000000001</v>
      </c>
      <c r="D114" s="47"/>
    </row>
    <row r="115" spans="1:4" x14ac:dyDescent="0.4">
      <c r="A115" s="47">
        <v>138</v>
      </c>
      <c r="B115" s="43">
        <v>2.4918999999999998</v>
      </c>
      <c r="C115" s="46">
        <v>24.0001</v>
      </c>
      <c r="D115" s="47"/>
    </row>
    <row r="116" spans="1:4" x14ac:dyDescent="0.4">
      <c r="A116" s="47">
        <v>137</v>
      </c>
      <c r="B116" s="43">
        <v>2.5101</v>
      </c>
      <c r="C116" s="46">
        <v>23.988800000000001</v>
      </c>
      <c r="D116" s="47"/>
    </row>
    <row r="117" spans="1:4" x14ac:dyDescent="0.4">
      <c r="A117" s="47">
        <v>136</v>
      </c>
      <c r="B117" s="43">
        <v>2.5286</v>
      </c>
      <c r="C117" s="46">
        <v>23.974</v>
      </c>
      <c r="D117" s="47"/>
    </row>
    <row r="118" spans="1:4" x14ac:dyDescent="0.4">
      <c r="A118" s="47">
        <v>135</v>
      </c>
      <c r="B118" s="43">
        <v>2.5472999999999999</v>
      </c>
      <c r="C118" s="46">
        <v>23.959</v>
      </c>
      <c r="D118" s="47"/>
    </row>
    <row r="119" spans="1:4" x14ac:dyDescent="0.4">
      <c r="A119" s="47">
        <v>134</v>
      </c>
      <c r="B119" s="43">
        <v>2.5663</v>
      </c>
      <c r="C119" s="46">
        <v>23.9438</v>
      </c>
      <c r="D119" s="47"/>
    </row>
    <row r="120" spans="1:4" x14ac:dyDescent="0.4">
      <c r="A120" s="47">
        <v>133</v>
      </c>
      <c r="B120" s="43">
        <v>2.5855999999999999</v>
      </c>
      <c r="C120" s="46">
        <v>23.9284</v>
      </c>
      <c r="D120" s="47"/>
    </row>
    <row r="121" spans="1:4" x14ac:dyDescent="0.4">
      <c r="A121" s="47">
        <v>132</v>
      </c>
      <c r="B121" s="43">
        <v>2.6053000000000002</v>
      </c>
      <c r="C121" s="46">
        <v>23.912700000000001</v>
      </c>
      <c r="D121" s="47"/>
    </row>
    <row r="122" spans="1:4" x14ac:dyDescent="0.4">
      <c r="A122" s="47">
        <v>131</v>
      </c>
      <c r="B122" s="43">
        <v>2.6252</v>
      </c>
      <c r="C122" s="46">
        <v>23.896699999999999</v>
      </c>
      <c r="D122" s="47"/>
    </row>
    <row r="123" spans="1:4" x14ac:dyDescent="0.4">
      <c r="A123" s="47">
        <v>130</v>
      </c>
      <c r="B123" s="43">
        <v>2.6454</v>
      </c>
      <c r="C123" s="46">
        <v>23.880600000000001</v>
      </c>
      <c r="D123" s="47"/>
    </row>
    <row r="124" spans="1:4" x14ac:dyDescent="0.4">
      <c r="A124" s="47">
        <v>129</v>
      </c>
      <c r="B124" s="43">
        <v>2.6659000000000002</v>
      </c>
      <c r="C124" s="46">
        <v>23.8642</v>
      </c>
      <c r="D124" s="47"/>
    </row>
    <row r="125" spans="1:4" x14ac:dyDescent="0.4">
      <c r="A125" s="47">
        <v>128</v>
      </c>
      <c r="B125" s="43">
        <v>2.6867000000000001</v>
      </c>
      <c r="C125" s="46">
        <v>23.8475</v>
      </c>
      <c r="D125" s="47"/>
    </row>
    <row r="126" spans="1:4" x14ac:dyDescent="0.4">
      <c r="A126" s="47">
        <v>127</v>
      </c>
      <c r="B126" s="43">
        <v>2.7079</v>
      </c>
      <c r="C126" s="46">
        <v>23.8306</v>
      </c>
      <c r="D126" s="47"/>
    </row>
    <row r="127" spans="1:4" x14ac:dyDescent="0.4">
      <c r="A127" s="47">
        <v>126</v>
      </c>
      <c r="B127" s="43">
        <v>2.7294</v>
      </c>
      <c r="C127" s="46">
        <v>23.813300000000002</v>
      </c>
      <c r="D127" s="47"/>
    </row>
    <row r="128" spans="1:4" x14ac:dyDescent="0.4">
      <c r="A128" s="47">
        <v>125</v>
      </c>
      <c r="B128" s="43">
        <v>2.7513000000000001</v>
      </c>
      <c r="C128" s="46">
        <v>23.7959</v>
      </c>
      <c r="D128" s="47"/>
    </row>
    <row r="129" spans="1:4" x14ac:dyDescent="0.4">
      <c r="A129" s="47">
        <v>124</v>
      </c>
      <c r="B129" s="43">
        <v>2.7734999999999999</v>
      </c>
      <c r="C129" s="46">
        <v>23.778099999999998</v>
      </c>
      <c r="D129" s="47"/>
    </row>
    <row r="130" spans="1:4" x14ac:dyDescent="0.4">
      <c r="A130" s="47">
        <v>123</v>
      </c>
      <c r="B130" s="43">
        <v>2.7959999999999998</v>
      </c>
      <c r="C130" s="46">
        <v>23.760100000000001</v>
      </c>
      <c r="D130" s="47"/>
    </row>
    <row r="131" spans="1:4" x14ac:dyDescent="0.4">
      <c r="A131" s="47">
        <v>122</v>
      </c>
      <c r="B131" s="43">
        <v>2.819</v>
      </c>
      <c r="C131" s="46">
        <v>23.741700000000002</v>
      </c>
      <c r="D131" s="47"/>
    </row>
    <row r="132" spans="1:4" x14ac:dyDescent="0.4">
      <c r="A132" s="47">
        <v>121</v>
      </c>
      <c r="B132" s="43">
        <v>2.8422999999999998</v>
      </c>
      <c r="C132" s="46">
        <v>23.722999999999999</v>
      </c>
      <c r="D132" s="47"/>
    </row>
    <row r="133" spans="1:4" x14ac:dyDescent="0.4">
      <c r="A133" s="47">
        <v>120</v>
      </c>
      <c r="B133" s="43">
        <v>2.8660000000000001</v>
      </c>
      <c r="C133" s="46">
        <v>23.7041</v>
      </c>
      <c r="D133" s="47"/>
    </row>
    <row r="134" spans="1:4" x14ac:dyDescent="0.4">
      <c r="A134" s="47">
        <v>119</v>
      </c>
      <c r="B134" s="43">
        <v>2.8900999999999999</v>
      </c>
      <c r="C134" s="46">
        <v>23.684799999999999</v>
      </c>
      <c r="D134" s="47"/>
    </row>
    <row r="135" spans="1:4" x14ac:dyDescent="0.4">
      <c r="A135" s="47">
        <v>118</v>
      </c>
      <c r="B135" s="43">
        <v>2.9146000000000001</v>
      </c>
      <c r="C135" s="46">
        <v>23.665199999999999</v>
      </c>
      <c r="D135" s="47"/>
    </row>
    <row r="136" spans="1:4" x14ac:dyDescent="0.4">
      <c r="A136" s="47">
        <v>117</v>
      </c>
      <c r="B136" s="43">
        <v>2.9394999999999998</v>
      </c>
      <c r="C136" s="46">
        <v>23.645199999999999</v>
      </c>
      <c r="D136" s="47"/>
    </row>
    <row r="137" spans="1:4" x14ac:dyDescent="0.4">
      <c r="A137" s="47">
        <v>116</v>
      </c>
      <c r="B137" s="43">
        <v>2.9649000000000001</v>
      </c>
      <c r="C137" s="46">
        <v>23.625</v>
      </c>
      <c r="D137" s="47"/>
    </row>
    <row r="138" spans="1:4" x14ac:dyDescent="0.4">
      <c r="A138" s="47">
        <v>115</v>
      </c>
      <c r="B138" s="43">
        <v>2.9906999999999999</v>
      </c>
      <c r="C138" s="46">
        <v>23.604299999999999</v>
      </c>
      <c r="D138" s="47"/>
    </row>
    <row r="139" spans="1:4" x14ac:dyDescent="0.4">
      <c r="A139" s="47">
        <v>114</v>
      </c>
      <c r="B139" s="43">
        <v>3.0169999999999999</v>
      </c>
      <c r="C139" s="46">
        <v>23.583300000000001</v>
      </c>
      <c r="D139" s="47"/>
    </row>
    <row r="140" spans="1:4" x14ac:dyDescent="0.4">
      <c r="A140" s="47">
        <v>113</v>
      </c>
      <c r="B140" s="43">
        <v>3.0436999999999999</v>
      </c>
      <c r="C140" s="46">
        <v>23.561900000000001</v>
      </c>
      <c r="D140" s="47"/>
    </row>
    <row r="141" spans="1:4" x14ac:dyDescent="0.4">
      <c r="A141" s="47">
        <v>112</v>
      </c>
      <c r="B141" s="43">
        <v>3.0709</v>
      </c>
      <c r="C141" s="46">
        <v>23.540199999999999</v>
      </c>
      <c r="D141" s="47"/>
    </row>
    <row r="142" spans="1:4" x14ac:dyDescent="0.4">
      <c r="A142" s="47">
        <v>111</v>
      </c>
      <c r="B142" s="43">
        <v>3.0985999999999998</v>
      </c>
      <c r="C142" s="46">
        <v>23.518000000000001</v>
      </c>
      <c r="D142" s="47"/>
    </row>
    <row r="143" spans="1:4" x14ac:dyDescent="0.4">
      <c r="A143" s="47">
        <v>110</v>
      </c>
      <c r="B143" s="43">
        <v>3.1267999999999998</v>
      </c>
      <c r="C143" s="46">
        <v>23.4954</v>
      </c>
      <c r="D143" s="47"/>
    </row>
    <row r="144" spans="1:4" x14ac:dyDescent="0.4">
      <c r="A144" s="47">
        <v>109</v>
      </c>
      <c r="B144" s="43">
        <v>3.1555</v>
      </c>
      <c r="C144" s="46">
        <v>23.4725</v>
      </c>
      <c r="D144" s="47"/>
    </row>
    <row r="145" spans="1:4" x14ac:dyDescent="0.4">
      <c r="A145" s="47">
        <v>108</v>
      </c>
      <c r="B145" s="43">
        <v>3.1846999999999999</v>
      </c>
      <c r="C145" s="46">
        <v>23.449100000000001</v>
      </c>
      <c r="D145" s="47"/>
    </row>
    <row r="146" spans="1:4" x14ac:dyDescent="0.4">
      <c r="A146" s="47">
        <v>107</v>
      </c>
      <c r="B146" s="43">
        <v>3.2145000000000001</v>
      </c>
      <c r="C146" s="46">
        <v>23.4252</v>
      </c>
      <c r="D146" s="47"/>
    </row>
    <row r="147" spans="1:4" x14ac:dyDescent="0.4">
      <c r="A147" s="47">
        <v>106</v>
      </c>
      <c r="B147" s="43">
        <v>3.2448999999999999</v>
      </c>
      <c r="C147" s="46">
        <v>23.401</v>
      </c>
      <c r="D147" s="47"/>
    </row>
    <row r="148" spans="1:4" x14ac:dyDescent="0.4">
      <c r="A148" s="47">
        <v>105</v>
      </c>
      <c r="B148" s="43">
        <v>3.2757999999999998</v>
      </c>
      <c r="C148" s="46">
        <v>23.376200000000001</v>
      </c>
      <c r="D148" s="47"/>
    </row>
    <row r="149" spans="1:4" x14ac:dyDescent="0.4">
      <c r="A149" s="47">
        <v>104</v>
      </c>
      <c r="B149" s="43">
        <v>3.3073999999999999</v>
      </c>
      <c r="C149" s="46">
        <v>23.350999999999999</v>
      </c>
      <c r="D149" s="47"/>
    </row>
    <row r="150" spans="1:4" x14ac:dyDescent="0.4">
      <c r="A150" s="47">
        <v>103</v>
      </c>
      <c r="B150" s="43">
        <v>3.3395000000000001</v>
      </c>
      <c r="C150" s="46">
        <v>23.325299999999999</v>
      </c>
      <c r="D150" s="47"/>
    </row>
    <row r="151" spans="1:4" x14ac:dyDescent="0.4">
      <c r="A151" s="47">
        <v>102</v>
      </c>
      <c r="B151" s="43">
        <v>3.3723000000000001</v>
      </c>
      <c r="C151" s="46">
        <v>23.298999999999999</v>
      </c>
      <c r="D151" s="47"/>
    </row>
    <row r="152" spans="1:4" x14ac:dyDescent="0.4">
      <c r="A152" s="47">
        <v>101</v>
      </c>
      <c r="B152" s="43">
        <v>3.4056999999999999</v>
      </c>
      <c r="C152" s="46">
        <v>23.272300000000001</v>
      </c>
      <c r="D152" s="47"/>
    </row>
    <row r="153" spans="1:4" x14ac:dyDescent="0.4">
      <c r="A153" s="47">
        <v>100</v>
      </c>
      <c r="B153" s="43">
        <v>3.4398</v>
      </c>
      <c r="C153" s="46">
        <v>23.245000000000001</v>
      </c>
      <c r="D153" s="47"/>
    </row>
    <row r="154" spans="1:4" x14ac:dyDescent="0.4">
      <c r="A154" s="47">
        <v>99</v>
      </c>
      <c r="B154" s="43">
        <v>3.4746000000000001</v>
      </c>
      <c r="C154" s="46">
        <v>23.217199999999998</v>
      </c>
      <c r="D154" s="47"/>
    </row>
    <row r="155" spans="1:4" x14ac:dyDescent="0.4">
      <c r="A155" s="47">
        <v>98</v>
      </c>
      <c r="B155" s="43">
        <v>3.5101</v>
      </c>
      <c r="C155" s="46">
        <v>23.188800000000001</v>
      </c>
      <c r="D155" s="47"/>
    </row>
    <row r="156" spans="1:4" x14ac:dyDescent="0.4">
      <c r="A156" s="47">
        <v>97</v>
      </c>
      <c r="B156" s="43">
        <v>3.5463</v>
      </c>
      <c r="C156" s="46">
        <v>23.159800000000001</v>
      </c>
      <c r="D156" s="47"/>
    </row>
    <row r="157" spans="1:4" x14ac:dyDescent="0.4">
      <c r="A157" s="47">
        <v>96</v>
      </c>
      <c r="B157" s="43">
        <v>3.5832999999999999</v>
      </c>
      <c r="C157" s="46">
        <v>23.130199999999999</v>
      </c>
      <c r="D157" s="47"/>
    </row>
    <row r="158" spans="1:4" x14ac:dyDescent="0.4">
      <c r="A158" s="47">
        <v>95</v>
      </c>
      <c r="B158" s="43">
        <v>3.6211000000000002</v>
      </c>
      <c r="C158" s="46">
        <v>23.1</v>
      </c>
      <c r="D158" s="47"/>
    </row>
    <row r="159" spans="1:4" x14ac:dyDescent="0.4">
      <c r="A159" s="47">
        <v>94</v>
      </c>
      <c r="B159" s="43">
        <v>3.6597</v>
      </c>
      <c r="C159" s="46">
        <v>23.069099999999999</v>
      </c>
      <c r="D159" s="47"/>
    </row>
    <row r="160" spans="1:4" x14ac:dyDescent="0.4">
      <c r="A160" s="47">
        <v>93</v>
      </c>
      <c r="B160" s="43">
        <v>3.6991000000000001</v>
      </c>
      <c r="C160" s="46">
        <v>23.037600000000001</v>
      </c>
      <c r="D160" s="47"/>
    </row>
    <row r="161" spans="1:4" x14ac:dyDescent="0.4">
      <c r="A161" s="47">
        <v>92</v>
      </c>
      <c r="B161" s="43">
        <v>3.7393000000000001</v>
      </c>
      <c r="C161" s="46">
        <v>23.005400000000002</v>
      </c>
      <c r="D161" s="47"/>
    </row>
    <row r="162" spans="1:4" x14ac:dyDescent="0.4">
      <c r="A162" s="47">
        <v>91</v>
      </c>
      <c r="B162" s="43">
        <v>3.7805</v>
      </c>
      <c r="C162" s="46">
        <v>22.9725</v>
      </c>
      <c r="D162" s="47"/>
    </row>
    <row r="163" spans="1:4" x14ac:dyDescent="0.4">
      <c r="A163" s="47">
        <v>90</v>
      </c>
      <c r="B163" s="43">
        <v>3.8226</v>
      </c>
      <c r="C163" s="46">
        <v>22.938800000000001</v>
      </c>
      <c r="D163" s="47"/>
    </row>
    <row r="164" spans="1:4" x14ac:dyDescent="0.4">
      <c r="A164" s="47">
        <v>89</v>
      </c>
      <c r="B164" s="43">
        <v>3.8656000000000001</v>
      </c>
      <c r="C164" s="46">
        <v>22.904399999999999</v>
      </c>
      <c r="D164" s="47"/>
    </row>
    <row r="165" spans="1:4" x14ac:dyDescent="0.4">
      <c r="A165" s="47">
        <v>88</v>
      </c>
      <c r="B165" s="43">
        <v>3.9096000000000002</v>
      </c>
      <c r="C165" s="46">
        <v>22.869199999999999</v>
      </c>
      <c r="D165" s="47"/>
    </row>
    <row r="166" spans="1:4" x14ac:dyDescent="0.4">
      <c r="A166" s="47">
        <v>87</v>
      </c>
      <c r="B166" s="43">
        <v>3.9546000000000001</v>
      </c>
      <c r="C166" s="46">
        <v>22.833200000000001</v>
      </c>
      <c r="D166" s="47"/>
    </row>
    <row r="167" spans="1:4" x14ac:dyDescent="0.4">
      <c r="A167" s="47">
        <v>86</v>
      </c>
      <c r="B167" s="43">
        <v>4.0006000000000004</v>
      </c>
      <c r="C167" s="46">
        <v>22.796399999999998</v>
      </c>
      <c r="D167" s="47"/>
    </row>
    <row r="168" spans="1:4" x14ac:dyDescent="0.4">
      <c r="A168" s="47">
        <v>85</v>
      </c>
      <c r="B168" s="43">
        <v>4.0477999999999996</v>
      </c>
      <c r="C168" s="46">
        <v>22.758700000000001</v>
      </c>
      <c r="D168" s="47"/>
    </row>
    <row r="169" spans="1:4" x14ac:dyDescent="0.4">
      <c r="A169" s="47">
        <v>84</v>
      </c>
      <c r="B169" s="43">
        <v>4.0960000000000001</v>
      </c>
      <c r="C169" s="46">
        <v>22.72</v>
      </c>
      <c r="D169" s="47"/>
    </row>
    <row r="170" spans="1:4" x14ac:dyDescent="0.4">
      <c r="A170" s="47">
        <v>83</v>
      </c>
      <c r="B170" s="43">
        <v>4.1455000000000002</v>
      </c>
      <c r="C170" s="46">
        <v>22.680499999999999</v>
      </c>
      <c r="D170" s="47"/>
    </row>
    <row r="171" spans="1:4" x14ac:dyDescent="0.4">
      <c r="A171" s="47">
        <v>82</v>
      </c>
      <c r="B171" s="43">
        <v>4.1961000000000004</v>
      </c>
      <c r="C171" s="46">
        <v>22.64</v>
      </c>
      <c r="D171" s="47"/>
    </row>
    <row r="172" spans="1:4" x14ac:dyDescent="0.4">
      <c r="A172" s="47">
        <v>81</v>
      </c>
      <c r="B172" s="43">
        <v>4.2480000000000002</v>
      </c>
      <c r="C172" s="46">
        <v>22.598500000000001</v>
      </c>
      <c r="D172" s="47"/>
    </row>
    <row r="173" spans="1:4" x14ac:dyDescent="0.4">
      <c r="A173" s="47">
        <v>80</v>
      </c>
      <c r="B173" s="43">
        <v>4.3011999999999997</v>
      </c>
      <c r="C173" s="46">
        <v>22.555900000000001</v>
      </c>
      <c r="D173" s="47"/>
    </row>
    <row r="174" spans="1:4" x14ac:dyDescent="0.4">
      <c r="A174" s="47">
        <v>79</v>
      </c>
      <c r="B174" s="43">
        <v>4.3558000000000003</v>
      </c>
      <c r="C174" s="46">
        <v>22.5123</v>
      </c>
      <c r="D174" s="47"/>
    </row>
    <row r="175" spans="1:4" x14ac:dyDescent="0.4">
      <c r="A175" s="47">
        <v>78</v>
      </c>
      <c r="B175" s="43">
        <v>4.4116999999999997</v>
      </c>
      <c r="C175" s="46">
        <v>22.467500000000001</v>
      </c>
      <c r="D175" s="47"/>
    </row>
    <row r="176" spans="1:4" x14ac:dyDescent="0.4">
      <c r="A176" s="47">
        <v>77</v>
      </c>
      <c r="B176" s="43">
        <v>4.4691000000000001</v>
      </c>
      <c r="C176" s="46">
        <v>22.421600000000002</v>
      </c>
      <c r="D176" s="47"/>
    </row>
    <row r="177" spans="1:4" x14ac:dyDescent="0.4">
      <c r="A177" s="47">
        <v>76</v>
      </c>
      <c r="B177" s="43">
        <v>4.5281000000000002</v>
      </c>
      <c r="C177" s="46">
        <v>22.374400000000001</v>
      </c>
      <c r="D177" s="47"/>
    </row>
    <row r="178" spans="1:4" x14ac:dyDescent="0.4">
      <c r="A178" s="47">
        <v>75</v>
      </c>
      <c r="B178" s="43">
        <v>4.5885999999999996</v>
      </c>
      <c r="C178" s="46">
        <v>22.326000000000001</v>
      </c>
      <c r="D178" s="47"/>
    </row>
    <row r="179" spans="1:4" x14ac:dyDescent="0.4">
      <c r="A179" s="47">
        <v>74</v>
      </c>
      <c r="B179" s="43">
        <v>4.6506999999999996</v>
      </c>
      <c r="C179" s="46">
        <v>22.276299999999999</v>
      </c>
      <c r="D179" s="47"/>
    </row>
    <row r="180" spans="1:4" x14ac:dyDescent="0.4">
      <c r="A180" s="47">
        <v>73</v>
      </c>
      <c r="B180" s="43">
        <v>4.7145999999999999</v>
      </c>
      <c r="C180" s="46">
        <v>22.225200000000001</v>
      </c>
      <c r="D180" s="47"/>
    </row>
    <row r="181" spans="1:4" x14ac:dyDescent="0.4">
      <c r="A181" s="47">
        <v>72</v>
      </c>
      <c r="B181" s="43">
        <v>4.7801999999999998</v>
      </c>
      <c r="C181" s="46">
        <v>22.172699999999999</v>
      </c>
      <c r="D181" s="47"/>
    </row>
    <row r="182" spans="1:4" x14ac:dyDescent="0.4">
      <c r="A182" s="47">
        <v>71</v>
      </c>
      <c r="B182" s="43">
        <v>4.8476999999999997</v>
      </c>
      <c r="C182" s="46">
        <v>22.1187</v>
      </c>
      <c r="D182" s="47"/>
    </row>
    <row r="183" spans="1:4" x14ac:dyDescent="0.4">
      <c r="A183" s="47">
        <v>70</v>
      </c>
      <c r="B183" s="43">
        <v>4.9170999999999996</v>
      </c>
      <c r="C183" s="46">
        <v>22.063199999999998</v>
      </c>
      <c r="D183" s="47"/>
    </row>
    <row r="184" spans="1:4" x14ac:dyDescent="0.4">
      <c r="A184" s="47">
        <v>69</v>
      </c>
      <c r="B184" s="43">
        <v>4.9885000000000002</v>
      </c>
      <c r="C184" s="46">
        <v>22.006</v>
      </c>
      <c r="D184" s="47"/>
    </row>
    <row r="185" spans="1:4" x14ac:dyDescent="0.4">
      <c r="A185" s="47">
        <v>68</v>
      </c>
      <c r="B185" s="43">
        <v>5.0621</v>
      </c>
      <c r="C185" s="46">
        <v>21.798200000000001</v>
      </c>
      <c r="D185" s="47"/>
    </row>
    <row r="186" spans="1:4" x14ac:dyDescent="0.4">
      <c r="A186" s="47">
        <v>67</v>
      </c>
      <c r="B186" s="43">
        <v>5.1378000000000004</v>
      </c>
      <c r="C186" s="46">
        <v>21.555800000000001</v>
      </c>
      <c r="D186" s="47"/>
    </row>
    <row r="187" spans="1:4" x14ac:dyDescent="0.4">
      <c r="A187" s="47">
        <v>66</v>
      </c>
      <c r="B187" s="43">
        <v>5.2159000000000004</v>
      </c>
      <c r="C187" s="46">
        <v>21.306000000000001</v>
      </c>
      <c r="D187" s="47"/>
    </row>
    <row r="188" spans="1:4" x14ac:dyDescent="0.4">
      <c r="A188" s="47">
        <v>65</v>
      </c>
      <c r="B188" s="43">
        <v>5.2964000000000002</v>
      </c>
      <c r="C188" s="46">
        <v>21.048500000000001</v>
      </c>
      <c r="D188" s="47"/>
    </row>
    <row r="189" spans="1:4" x14ac:dyDescent="0.4">
      <c r="A189" s="47">
        <v>64</v>
      </c>
      <c r="B189" s="43">
        <v>5.3794000000000004</v>
      </c>
      <c r="C189" s="46">
        <v>20.782900000000001</v>
      </c>
      <c r="D189" s="47"/>
    </row>
    <row r="190" spans="1:4" x14ac:dyDescent="0.4">
      <c r="A190" s="47">
        <v>63</v>
      </c>
      <c r="B190" s="43">
        <v>5.4649999999999999</v>
      </c>
      <c r="C190" s="46">
        <v>20.508800000000001</v>
      </c>
      <c r="D190" s="47"/>
    </row>
    <row r="191" spans="1:4" x14ac:dyDescent="0.4">
      <c r="A191" s="47">
        <v>62</v>
      </c>
      <c r="B191" s="43">
        <v>5.5533999999999999</v>
      </c>
      <c r="C191" s="46">
        <v>20.2258</v>
      </c>
      <c r="D191" s="47"/>
    </row>
    <row r="192" spans="1:4" x14ac:dyDescent="0.4">
      <c r="A192" s="47">
        <v>61</v>
      </c>
      <c r="B192" s="43">
        <v>5.6448</v>
      </c>
      <c r="C192" s="46">
        <v>19.933599999999998</v>
      </c>
      <c r="D192" s="47"/>
    </row>
    <row r="193" spans="1:4" x14ac:dyDescent="0.4">
      <c r="A193" s="47">
        <v>60</v>
      </c>
      <c r="B193" s="43">
        <v>5.7392000000000003</v>
      </c>
      <c r="C193" s="46">
        <v>19.631499999999999</v>
      </c>
      <c r="D193" s="47"/>
    </row>
    <row r="194" spans="1:4" x14ac:dyDescent="0.4">
      <c r="A194" s="47">
        <v>59</v>
      </c>
      <c r="B194" s="43">
        <v>5.8368000000000002</v>
      </c>
      <c r="C194" s="46">
        <v>19.319199999999999</v>
      </c>
      <c r="D194" s="47"/>
    </row>
    <row r="195" spans="1:4" x14ac:dyDescent="0.4">
      <c r="A195" s="47">
        <v>58</v>
      </c>
      <c r="B195" s="43">
        <v>5.9378000000000002</v>
      </c>
      <c r="C195" s="46">
        <v>18.995999999999999</v>
      </c>
      <c r="D195" s="47"/>
    </row>
    <row r="196" spans="1:4" x14ac:dyDescent="0.4">
      <c r="A196" s="47">
        <v>57</v>
      </c>
      <c r="B196" s="43">
        <v>6.0423</v>
      </c>
      <c r="C196" s="46">
        <v>18.6614</v>
      </c>
      <c r="D196" s="47"/>
    </row>
    <row r="197" spans="1:4" x14ac:dyDescent="0.4">
      <c r="A197" s="47">
        <v>56</v>
      </c>
      <c r="B197" s="43">
        <v>6.1505999999999998</v>
      </c>
      <c r="C197" s="46">
        <v>18.314800000000002</v>
      </c>
      <c r="D197" s="47"/>
    </row>
    <row r="198" spans="1:4" x14ac:dyDescent="0.4">
      <c r="A198" s="47">
        <v>55</v>
      </c>
      <c r="B198" s="43">
        <v>6.2629000000000001</v>
      </c>
      <c r="C198" s="46">
        <v>17.955500000000001</v>
      </c>
      <c r="D198" s="47"/>
    </row>
    <row r="199" spans="1:4" x14ac:dyDescent="0.4">
      <c r="A199" s="47">
        <v>54</v>
      </c>
      <c r="B199" s="43">
        <v>6.3794000000000004</v>
      </c>
      <c r="C199" s="46">
        <v>17.582899999999999</v>
      </c>
      <c r="D199" s="47"/>
    </row>
    <row r="200" spans="1:4" x14ac:dyDescent="0.4">
      <c r="A200" s="47">
        <v>53</v>
      </c>
      <c r="B200" s="43">
        <v>6.5002000000000004</v>
      </c>
      <c r="C200" s="46">
        <v>17.196100000000001</v>
      </c>
      <c r="D200" s="47"/>
    </row>
    <row r="201" spans="1:4" x14ac:dyDescent="0.4">
      <c r="A201" s="47">
        <v>52</v>
      </c>
      <c r="B201" s="43">
        <v>6.6257999999999999</v>
      </c>
      <c r="C201" s="46">
        <v>16.7943</v>
      </c>
      <c r="D201" s="47"/>
    </row>
    <row r="202" spans="1:4" x14ac:dyDescent="0.4">
      <c r="A202" s="47">
        <v>51</v>
      </c>
      <c r="B202" s="43">
        <v>6.7563000000000004</v>
      </c>
      <c r="C202" s="46">
        <v>16.3766</v>
      </c>
      <c r="D202" s="47"/>
    </row>
    <row r="203" spans="1:4" x14ac:dyDescent="0.4">
      <c r="A203" s="47">
        <v>50</v>
      </c>
      <c r="B203" s="43">
        <v>6.8921000000000001</v>
      </c>
      <c r="C203" s="46">
        <v>15.9421</v>
      </c>
      <c r="D203" s="47"/>
    </row>
    <row r="204" spans="1:4" x14ac:dyDescent="0.4">
      <c r="A204" s="47">
        <v>49</v>
      </c>
      <c r="B204" s="43">
        <v>7.0335000000000001</v>
      </c>
      <c r="C204" s="46">
        <v>15.489800000000001</v>
      </c>
      <c r="D204" s="47"/>
    </row>
    <row r="205" spans="1:4" x14ac:dyDescent="0.4">
      <c r="A205" s="47">
        <v>48</v>
      </c>
      <c r="B205" s="43">
        <v>7.1807999999999996</v>
      </c>
      <c r="C205" s="46">
        <v>15.0185</v>
      </c>
      <c r="D205" s="47"/>
    </row>
    <row r="206" spans="1:4" x14ac:dyDescent="0.4">
      <c r="A206" s="47">
        <v>47</v>
      </c>
      <c r="B206" s="43">
        <v>7.3343999999999996</v>
      </c>
      <c r="C206" s="46">
        <v>14.526899999999999</v>
      </c>
      <c r="D206" s="47"/>
    </row>
    <row r="207" spans="1:4" x14ac:dyDescent="0.4">
      <c r="A207" s="47">
        <v>46</v>
      </c>
      <c r="B207" s="43">
        <v>7.4946999999999999</v>
      </c>
      <c r="C207" s="46">
        <v>14.0138</v>
      </c>
      <c r="D207" s="47"/>
    </row>
    <row r="208" spans="1:4" x14ac:dyDescent="0.4">
      <c r="A208" s="47">
        <v>45</v>
      </c>
      <c r="B208" s="43">
        <v>7.6623000000000001</v>
      </c>
      <c r="C208" s="46">
        <v>13.088200000000001</v>
      </c>
      <c r="D208" s="47"/>
    </row>
    <row r="209" spans="1:4" x14ac:dyDescent="0.4">
      <c r="A209" s="47">
        <v>44</v>
      </c>
      <c r="B209" s="43">
        <v>7.8375000000000004</v>
      </c>
      <c r="C209" s="46">
        <v>12.106999999999999</v>
      </c>
      <c r="D209" s="47"/>
    </row>
    <row r="210" spans="1:4" x14ac:dyDescent="0.4">
      <c r="A210" s="47">
        <v>43</v>
      </c>
      <c r="B210" s="43">
        <v>8.0208999999999993</v>
      </c>
      <c r="C210" s="46">
        <v>11.079599999999999</v>
      </c>
      <c r="D210" s="47"/>
    </row>
    <row r="211" spans="1:4" x14ac:dyDescent="0.4">
      <c r="A211" s="47">
        <v>42</v>
      </c>
      <c r="B211" s="43">
        <v>8.2132000000000005</v>
      </c>
      <c r="C211" s="46">
        <v>10.0029</v>
      </c>
      <c r="D211" s="47"/>
    </row>
    <row r="212" spans="1:4" x14ac:dyDescent="0.4">
      <c r="A212" s="47">
        <v>41</v>
      </c>
      <c r="B212" s="43">
        <v>8.4149999999999991</v>
      </c>
      <c r="C212" s="46">
        <v>8.8729999999999993</v>
      </c>
      <c r="D212" s="47"/>
    </row>
    <row r="213" spans="1:4" x14ac:dyDescent="0.4">
      <c r="A213" s="47">
        <v>40</v>
      </c>
      <c r="B213" s="43">
        <v>8.6268999999999991</v>
      </c>
      <c r="C213" s="46">
        <v>7.6860999999999997</v>
      </c>
      <c r="D213" s="47"/>
    </row>
    <row r="214" spans="1:4" x14ac:dyDescent="0.4">
      <c r="A214" s="47">
        <v>39</v>
      </c>
      <c r="B214" s="43">
        <v>8.8498999999999999</v>
      </c>
      <c r="C214" s="46">
        <v>6.4375</v>
      </c>
      <c r="D214" s="47"/>
    </row>
    <row r="215" spans="1:4" x14ac:dyDescent="0.4">
      <c r="A215" s="47">
        <v>38</v>
      </c>
      <c r="B215" s="43">
        <v>9.0846999999999998</v>
      </c>
      <c r="C215" s="46">
        <v>5.1223999999999998</v>
      </c>
      <c r="D215" s="47"/>
    </row>
    <row r="216" spans="1:4" x14ac:dyDescent="0.4">
      <c r="A216" s="47">
        <v>37</v>
      </c>
      <c r="B216" s="43">
        <v>9.3323999999999998</v>
      </c>
      <c r="C216" s="46">
        <v>3.7353000000000001</v>
      </c>
      <c r="D216" s="47"/>
    </row>
    <row r="217" spans="1:4" x14ac:dyDescent="0.4">
      <c r="A217" s="47">
        <v>36</v>
      </c>
      <c r="B217" s="43">
        <v>9.5940999999999992</v>
      </c>
      <c r="C217" s="46">
        <v>2.2700999999999998</v>
      </c>
      <c r="D217" s="47"/>
    </row>
    <row r="218" spans="1:4" x14ac:dyDescent="0.4">
      <c r="A218" s="47">
        <v>35</v>
      </c>
      <c r="B218" s="43">
        <v>9.8709000000000007</v>
      </c>
      <c r="C218" s="46">
        <v>0.71989999999999998</v>
      </c>
      <c r="D218" s="47"/>
    </row>
    <row r="219" spans="1:4" x14ac:dyDescent="0.4">
      <c r="A219" s="47">
        <v>34</v>
      </c>
      <c r="B219" s="43">
        <v>10.164199999999999</v>
      </c>
      <c r="C219" s="46">
        <v>-3.0999999999999999E-3</v>
      </c>
      <c r="D219" s="47"/>
    </row>
    <row r="220" spans="1:4" x14ac:dyDescent="0.4">
      <c r="A220" s="47">
        <v>33</v>
      </c>
      <c r="B220" s="43">
        <v>10.4757</v>
      </c>
      <c r="C220" s="46">
        <v>-3.0999999999999999E-3</v>
      </c>
      <c r="D220" s="47"/>
    </row>
    <row r="221" spans="1:4" x14ac:dyDescent="0.4">
      <c r="A221" s="47">
        <v>32</v>
      </c>
      <c r="B221" s="43">
        <v>10.806900000000001</v>
      </c>
      <c r="C221" s="46">
        <v>-3.0999999999999999E-3</v>
      </c>
      <c r="D221" s="47"/>
    </row>
    <row r="222" spans="1:4" x14ac:dyDescent="0.4">
      <c r="A222" s="47">
        <v>31</v>
      </c>
      <c r="B222" s="43">
        <v>11.1599</v>
      </c>
      <c r="C222" s="46">
        <v>-3.0999999999999999E-3</v>
      </c>
      <c r="D222" s="47"/>
    </row>
    <row r="223" spans="1:4" x14ac:dyDescent="0.4">
      <c r="A223" s="47">
        <v>30</v>
      </c>
      <c r="B223" s="43">
        <v>11.537000000000001</v>
      </c>
      <c r="C223" s="46">
        <v>-3.0999999999999999E-3</v>
      </c>
      <c r="D223" s="47"/>
    </row>
    <row r="224" spans="1:4" x14ac:dyDescent="0.4">
      <c r="A224" s="47">
        <v>29</v>
      </c>
      <c r="B224" s="43">
        <v>11.9405</v>
      </c>
      <c r="C224" s="46">
        <v>-3.0999999999999999E-3</v>
      </c>
      <c r="D224" s="47"/>
    </row>
    <row r="225" spans="1:4" x14ac:dyDescent="0.4">
      <c r="A225" s="47">
        <v>28</v>
      </c>
      <c r="B225" s="43">
        <v>12.3736</v>
      </c>
      <c r="C225" s="46">
        <v>-3.0999999999999999E-3</v>
      </c>
      <c r="D225" s="47"/>
    </row>
    <row r="226" spans="1:4" x14ac:dyDescent="0.4">
      <c r="A226" s="47">
        <v>27</v>
      </c>
      <c r="B226" s="43">
        <v>12.839600000000001</v>
      </c>
      <c r="C226" s="46">
        <v>-3.0999999999999999E-3</v>
      </c>
      <c r="D226" s="47"/>
    </row>
    <row r="227" spans="1:4" x14ac:dyDescent="0.4">
      <c r="A227" s="47">
        <v>26</v>
      </c>
      <c r="B227" s="43">
        <v>13.3424</v>
      </c>
      <c r="C227" s="46">
        <v>-3.0999999999999999E-3</v>
      </c>
      <c r="D227" s="47"/>
    </row>
    <row r="228" spans="1:4" x14ac:dyDescent="0.4">
      <c r="A228" s="47">
        <v>25</v>
      </c>
      <c r="B228" s="43">
        <v>13.8865</v>
      </c>
      <c r="C228" s="46">
        <v>-3.0999999999999999E-3</v>
      </c>
      <c r="D228" s="47"/>
    </row>
    <row r="229" spans="1:4" x14ac:dyDescent="0.4">
      <c r="A229" s="47">
        <v>24</v>
      </c>
      <c r="B229" s="43">
        <v>14.477499999999999</v>
      </c>
      <c r="C229" s="46">
        <v>-3.0999999999999999E-3</v>
      </c>
      <c r="D229" s="47"/>
    </row>
    <row r="230" spans="1:4" x14ac:dyDescent="0.4">
      <c r="A230" s="47">
        <v>23</v>
      </c>
      <c r="B230" s="43">
        <v>15.121700000000001</v>
      </c>
      <c r="C230" s="46">
        <v>-3.0999999999999999E-3</v>
      </c>
      <c r="D230" s="47"/>
    </row>
    <row r="231" spans="1:4" x14ac:dyDescent="0.4">
      <c r="A231" s="47">
        <v>22</v>
      </c>
      <c r="B231" s="43">
        <v>15.826599999999999</v>
      </c>
      <c r="C231" s="46">
        <v>-3.0999999999999999E-3</v>
      </c>
      <c r="D231" s="47"/>
    </row>
    <row r="232" spans="1:4" x14ac:dyDescent="0.4">
      <c r="A232" s="47">
        <v>21</v>
      </c>
      <c r="B232" s="43">
        <v>16.601500000000001</v>
      </c>
      <c r="C232" s="46">
        <v>-3.0999999999999999E-3</v>
      </c>
      <c r="D232" s="47"/>
    </row>
    <row r="233" spans="1:4" x14ac:dyDescent="0.4">
      <c r="A233" s="47">
        <v>20</v>
      </c>
      <c r="B233" s="43">
        <v>17.457599999999999</v>
      </c>
      <c r="C233" s="46">
        <v>-3.0999999999999999E-3</v>
      </c>
      <c r="D233" s="47"/>
    </row>
    <row r="234" spans="1:4" x14ac:dyDescent="0.4">
      <c r="A234" s="47">
        <v>19</v>
      </c>
      <c r="B234" s="43">
        <v>18.4085</v>
      </c>
      <c r="C234" s="46">
        <v>-3.0999999999999999E-3</v>
      </c>
      <c r="D234" s="47"/>
    </row>
    <row r="235" spans="1:4" x14ac:dyDescent="0.4">
      <c r="A235" s="47">
        <v>18</v>
      </c>
      <c r="B235" s="43">
        <v>19.4712</v>
      </c>
      <c r="C235" s="46">
        <v>-3.0999999999999999E-3</v>
      </c>
      <c r="D235" s="47"/>
    </row>
    <row r="236" spans="1:4" x14ac:dyDescent="0.4">
      <c r="A236" s="47">
        <v>17</v>
      </c>
      <c r="B236" s="43">
        <v>20.667300000000001</v>
      </c>
      <c r="C236" s="46">
        <v>-3.0999999999999999E-3</v>
      </c>
      <c r="D236" s="47"/>
    </row>
    <row r="237" spans="1:4" x14ac:dyDescent="0.4">
      <c r="A237" s="47">
        <v>16</v>
      </c>
      <c r="B237" s="43">
        <v>22.0243</v>
      </c>
      <c r="C237" s="46">
        <v>-3.0999999999999999E-3</v>
      </c>
      <c r="D237" s="47"/>
    </row>
    <row r="238" spans="1:4" x14ac:dyDescent="0.4">
      <c r="A238" s="47">
        <v>15</v>
      </c>
      <c r="B238" s="43">
        <v>23.578199999999999</v>
      </c>
      <c r="C238" s="46">
        <v>-3.0999999999999999E-3</v>
      </c>
      <c r="D238" s="47"/>
    </row>
    <row r="239" spans="1:4" x14ac:dyDescent="0.4">
      <c r="A239" s="47">
        <v>14</v>
      </c>
      <c r="B239" s="43">
        <v>25.376899999999999</v>
      </c>
      <c r="C239" s="46">
        <v>-3.0999999999999999E-3</v>
      </c>
      <c r="D239" s="47"/>
    </row>
    <row r="240" spans="1:4" x14ac:dyDescent="0.4">
      <c r="A240" s="47">
        <v>13</v>
      </c>
      <c r="B240" s="43">
        <v>27.4864</v>
      </c>
      <c r="C240" s="46">
        <v>-3.0999999999999999E-3</v>
      </c>
      <c r="D240" s="47"/>
    </row>
    <row r="241" spans="1:8" x14ac:dyDescent="0.4">
      <c r="A241" s="47">
        <v>12</v>
      </c>
      <c r="B241" s="43">
        <v>30</v>
      </c>
      <c r="C241" s="46">
        <v>-3.0999999999999999E-3</v>
      </c>
      <c r="D241" s="47"/>
    </row>
    <row r="242" spans="1:8" x14ac:dyDescent="0.4">
      <c r="A242" s="47">
        <v>11</v>
      </c>
      <c r="B242" s="43">
        <v>33.055700000000002</v>
      </c>
      <c r="C242" s="46">
        <v>-3.0999999999999999E-3</v>
      </c>
      <c r="D242" s="47"/>
    </row>
    <row r="243" spans="1:8" x14ac:dyDescent="0.4">
      <c r="A243" s="47">
        <v>10</v>
      </c>
      <c r="B243" s="43">
        <v>36.869900000000001</v>
      </c>
      <c r="C243" s="46">
        <v>-3.0999999999999999E-3</v>
      </c>
      <c r="D243" s="47"/>
    </row>
    <row r="244" spans="1:8" x14ac:dyDescent="0.4">
      <c r="A244" s="47">
        <v>9</v>
      </c>
      <c r="B244" s="43">
        <v>41.810299999999998</v>
      </c>
      <c r="C244" s="46">
        <v>-3.0999999999999999E-3</v>
      </c>
      <c r="D244" s="47"/>
    </row>
    <row r="245" spans="1:8" x14ac:dyDescent="0.4">
      <c r="A245" s="47">
        <v>8</v>
      </c>
      <c r="B245" s="43">
        <v>48.590400000000002</v>
      </c>
      <c r="C245" s="46">
        <v>-3.0999999999999999E-3</v>
      </c>
      <c r="D245" s="47"/>
    </row>
    <row r="246" spans="1:8" x14ac:dyDescent="0.4">
      <c r="A246" s="47">
        <v>7</v>
      </c>
      <c r="B246" s="43">
        <v>58.997300000000003</v>
      </c>
      <c r="C246" s="46">
        <v>-3.0999999999999999E-3</v>
      </c>
      <c r="D246" s="47"/>
    </row>
    <row r="247" spans="1:8" x14ac:dyDescent="0.4">
      <c r="A247" s="47">
        <v>6</v>
      </c>
      <c r="B247" s="43">
        <v>90</v>
      </c>
      <c r="C247" s="46">
        <v>-3.0999999999999999E-3</v>
      </c>
      <c r="D247" s="47"/>
      <c r="H247" t="s">
        <v>77</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10"/>
  <sheetViews>
    <sheetView workbookViewId="0">
      <selection activeCell="D11" sqref="D11"/>
    </sheetView>
  </sheetViews>
  <sheetFormatPr defaultColWidth="8.84375" defaultRowHeight="14.6" x14ac:dyDescent="0.4"/>
  <cols>
    <col min="1" max="1" width="18.3828125" customWidth="1"/>
    <col min="2" max="2" width="13.3046875" customWidth="1"/>
    <col min="3" max="3" width="11.3828125" customWidth="1"/>
    <col min="4" max="4" width="42.69140625" customWidth="1"/>
  </cols>
  <sheetData>
    <row r="1" spans="1:4" x14ac:dyDescent="0.4">
      <c r="A1" s="58" t="s">
        <v>86</v>
      </c>
      <c r="B1" s="58" t="s">
        <v>87</v>
      </c>
      <c r="C1" s="58" t="s">
        <v>88</v>
      </c>
      <c r="D1" s="58" t="s">
        <v>89</v>
      </c>
    </row>
    <row r="2" spans="1:4" ht="17.600000000000001" x14ac:dyDescent="0.55000000000000004">
      <c r="A2" s="60" t="s">
        <v>102</v>
      </c>
      <c r="B2" s="59">
        <v>200</v>
      </c>
      <c r="C2" s="59">
        <v>400</v>
      </c>
      <c r="D2" s="59" t="s">
        <v>90</v>
      </c>
    </row>
    <row r="3" spans="1:4" ht="17.600000000000001" x14ac:dyDescent="0.55000000000000004">
      <c r="A3" s="60" t="s">
        <v>103</v>
      </c>
      <c r="B3" s="59" t="s">
        <v>109</v>
      </c>
      <c r="C3" s="59" t="s">
        <v>109</v>
      </c>
      <c r="D3" s="59" t="s">
        <v>91</v>
      </c>
    </row>
    <row r="4" spans="1:4" ht="17.600000000000001" x14ac:dyDescent="0.55000000000000004">
      <c r="A4" s="60" t="s">
        <v>104</v>
      </c>
      <c r="B4" s="59" t="s">
        <v>110</v>
      </c>
      <c r="C4" s="59" t="s">
        <v>110</v>
      </c>
      <c r="D4" s="59" t="s">
        <v>92</v>
      </c>
    </row>
    <row r="5" spans="1:4" ht="17.600000000000001" x14ac:dyDescent="0.55000000000000004">
      <c r="A5" s="60" t="s">
        <v>105</v>
      </c>
      <c r="B5" s="59" t="s">
        <v>93</v>
      </c>
      <c r="C5" s="59" t="s">
        <v>94</v>
      </c>
      <c r="D5" s="59" t="s">
        <v>95</v>
      </c>
    </row>
    <row r="6" spans="1:4" ht="17.600000000000001" x14ac:dyDescent="0.55000000000000004">
      <c r="A6" s="60" t="s">
        <v>106</v>
      </c>
      <c r="B6" s="59" t="s">
        <v>96</v>
      </c>
      <c r="C6" s="59" t="s">
        <v>97</v>
      </c>
      <c r="D6" s="59" t="s">
        <v>98</v>
      </c>
    </row>
    <row r="7" spans="1:4" ht="17.600000000000001" x14ac:dyDescent="0.55000000000000004">
      <c r="A7" s="60" t="s">
        <v>33</v>
      </c>
      <c r="B7" s="61">
        <v>0.04</v>
      </c>
      <c r="C7" s="61">
        <v>0.08</v>
      </c>
      <c r="D7" s="59" t="s">
        <v>108</v>
      </c>
    </row>
    <row r="8" spans="1:4" ht="17.600000000000001" x14ac:dyDescent="0.55000000000000004">
      <c r="A8" s="60" t="s">
        <v>107</v>
      </c>
      <c r="B8" s="59" t="s">
        <v>100</v>
      </c>
      <c r="C8" s="59" t="s">
        <v>99</v>
      </c>
      <c r="D8" s="59" t="s">
        <v>101</v>
      </c>
    </row>
    <row r="9" spans="1:4" x14ac:dyDescent="0.4">
      <c r="A9" s="57"/>
      <c r="B9" s="57"/>
      <c r="C9" s="57"/>
      <c r="D9" s="57"/>
    </row>
    <row r="10" spans="1:4" x14ac:dyDescent="0.4">
      <c r="A10" s="57"/>
      <c r="B10" s="57"/>
      <c r="C10" s="57"/>
      <c r="D10" s="57"/>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G52"/>
  <sheetViews>
    <sheetView zoomScale="80" zoomScaleNormal="80" workbookViewId="0">
      <selection activeCell="X9" sqref="X9"/>
    </sheetView>
  </sheetViews>
  <sheetFormatPr defaultColWidth="11.3828125" defaultRowHeight="14.6" x14ac:dyDescent="0.4"/>
  <cols>
    <col min="2" max="2" width="9.3046875" bestFit="1" customWidth="1"/>
    <col min="3" max="3" width="9.3046875" customWidth="1"/>
    <col min="4" max="4" width="9.84375" bestFit="1" customWidth="1"/>
    <col min="5" max="6" width="9.84375" customWidth="1"/>
    <col min="7" max="7" width="9.69140625" customWidth="1"/>
    <col min="8" max="8" width="7.69140625" customWidth="1"/>
    <col min="9" max="9" width="9.3828125" customWidth="1"/>
    <col min="10" max="10" width="10.3046875" customWidth="1"/>
    <col min="11" max="11" width="7.69140625" customWidth="1"/>
    <col min="12" max="18" width="8" customWidth="1"/>
    <col min="31" max="31" width="13" customWidth="1"/>
  </cols>
  <sheetData>
    <row r="1" spans="1:31" ht="90.45" thickBot="1" x14ac:dyDescent="0.45">
      <c r="A1" s="33" t="s">
        <v>48</v>
      </c>
      <c r="B1" s="36" t="s">
        <v>49</v>
      </c>
      <c r="C1" s="11" t="s">
        <v>52</v>
      </c>
      <c r="D1" s="32" t="s">
        <v>57</v>
      </c>
      <c r="E1" s="32" t="s">
        <v>124</v>
      </c>
      <c r="F1" s="32" t="s">
        <v>135</v>
      </c>
      <c r="G1" s="31" t="s">
        <v>136</v>
      </c>
      <c r="H1" s="84" t="s">
        <v>56</v>
      </c>
      <c r="I1" s="32" t="s">
        <v>139</v>
      </c>
      <c r="J1" s="31" t="s">
        <v>140</v>
      </c>
      <c r="K1" s="32" t="s">
        <v>137</v>
      </c>
      <c r="L1" s="31" t="s">
        <v>138</v>
      </c>
      <c r="M1" s="32" t="s">
        <v>143</v>
      </c>
      <c r="N1" s="31" t="s">
        <v>144</v>
      </c>
      <c r="O1" s="32" t="s">
        <v>141</v>
      </c>
      <c r="P1" s="31" t="s">
        <v>142</v>
      </c>
      <c r="Q1" s="32" t="s">
        <v>147</v>
      </c>
      <c r="R1" s="31" t="s">
        <v>148</v>
      </c>
      <c r="S1" s="1" t="s">
        <v>75</v>
      </c>
      <c r="X1" s="1" t="s">
        <v>55</v>
      </c>
    </row>
    <row r="2" spans="1:31" x14ac:dyDescent="0.4">
      <c r="A2" s="34">
        <v>15</v>
      </c>
      <c r="B2" s="37">
        <f>'FS Antenna Gain'!$B$5</f>
        <v>-0.66666666666666674</v>
      </c>
      <c r="C2" s="9">
        <f t="shared" ref="C2:C19" si="0">DEGREES(ASIN(HeightPTP/$A2))</f>
        <v>90</v>
      </c>
      <c r="D2" s="38">
        <f>EIRP+$B2+DCtime+POL+B.Outdoor+L.oob+MG-Irx</f>
        <v>86.402420742776513</v>
      </c>
      <c r="E2" s="39">
        <f t="shared" ref="E2:E19" si="1">1000*10^(($D2-32.44-20*LOG10(FC))/20)</f>
        <v>6.3569878356814584</v>
      </c>
      <c r="F2" s="40">
        <f t="shared" ref="F2:F19" si="2">EIRP+$B2+DCtime+POL+B.Trad+L.oob+MG-Irx</f>
        <v>63.402420742776521</v>
      </c>
      <c r="G2" s="41">
        <f t="shared" ref="G2:G19" si="3">1000*10^(($F2-32.44-20*LOG10(FC))/20)</f>
        <v>0.45004027396519308</v>
      </c>
      <c r="H2" s="85">
        <f>A2</f>
        <v>15</v>
      </c>
      <c r="I2" s="40">
        <f t="shared" ref="I2:I19" si="4">EIRP+$B2+DCtime+POL+$Y$18+L.oob+MG-Irx</f>
        <v>83.102420742776516</v>
      </c>
      <c r="J2" s="41">
        <f t="shared" ref="J2:J19" si="5">1000*10^(($I2-32.44-20*LOG10(FC))/20)</f>
        <v>4.3476180224489136</v>
      </c>
      <c r="K2" s="40">
        <f>EIRP+$B2+DCtime+POL+$Y$20+L.oob+MG-Irx</f>
        <v>78.602420742776516</v>
      </c>
      <c r="L2" s="41">
        <f t="shared" ref="L2:L19" si="6">1000*10^(($K2-32.44-20*LOG10(FC))/20)</f>
        <v>2.5897114704972757</v>
      </c>
      <c r="M2" s="40">
        <f t="shared" ref="M2:M19" si="7">EIRP+$B2+DCtime+POL+B.ther+L.oob+MG-Irx</f>
        <v>34.402420742776513</v>
      </c>
      <c r="N2" s="41">
        <f t="shared" ref="N2:N19" si="8">1000*10^(($M2-32.44-20*LOG10(FC))/20)</f>
        <v>1.5968031489719679E-2</v>
      </c>
      <c r="O2" s="40">
        <f t="shared" ref="O2:O19" si="9">EIRP+$B2+DCtime+POL+$Y$19+L.oob+MG-Irx</f>
        <v>75.502420742776522</v>
      </c>
      <c r="P2" s="41">
        <f t="shared" ref="P2:P19" si="10">1000*10^(($O2-32.44-20*LOG10(FC))/20)</f>
        <v>1.8123888445827976</v>
      </c>
      <c r="Q2" s="40">
        <f t="shared" ref="Q2:Q19" si="11">EIRP+$B2+DCtime+POL+$Y$21+L.oob+MG-Irx</f>
        <v>60.302420742776519</v>
      </c>
      <c r="R2" s="41">
        <f t="shared" ref="R2:R19" si="12">1000*10^(($Q2-32.44-20*LOG10(FC))/20)</f>
        <v>0.3149570836132109</v>
      </c>
      <c r="X2" s="12" t="s">
        <v>50</v>
      </c>
      <c r="Y2" s="13">
        <v>78500</v>
      </c>
      <c r="Z2" s="14" t="s">
        <v>24</v>
      </c>
      <c r="AA2" s="15" t="s">
        <v>51</v>
      </c>
      <c r="AB2" s="15"/>
      <c r="AC2" s="16"/>
      <c r="AD2" s="16"/>
      <c r="AE2" s="17"/>
    </row>
    <row r="3" spans="1:31" x14ac:dyDescent="0.4">
      <c r="A3" s="34">
        <v>50</v>
      </c>
      <c r="B3" s="37">
        <f>'FS Antenna Gain'!$B$12</f>
        <v>3.6406046128051033</v>
      </c>
      <c r="C3" s="9">
        <f t="shared" si="0"/>
        <v>17.457603123722095</v>
      </c>
      <c r="D3" s="38">
        <f t="shared" ref="D3:D19" si="13">EIRP+$B3+DCtime+POL+B.Outdoor+L.oob+MG-Irx</f>
        <v>90.709692022248291</v>
      </c>
      <c r="E3" s="38">
        <f t="shared" si="1"/>
        <v>10.437943563760856</v>
      </c>
      <c r="F3" s="40">
        <f t="shared" si="2"/>
        <v>67.709692022248291</v>
      </c>
      <c r="G3" s="41">
        <f t="shared" si="3"/>
        <v>0.73894981436040452</v>
      </c>
      <c r="H3" s="85">
        <f t="shared" ref="H3:H19" si="14">A3</f>
        <v>50</v>
      </c>
      <c r="I3" s="40">
        <f t="shared" si="4"/>
        <v>87.409692022248294</v>
      </c>
      <c r="J3" s="41">
        <f t="shared" si="5"/>
        <v>7.1386311769222779</v>
      </c>
      <c r="K3" s="40">
        <f t="shared" ref="K3:K19" si="15">EIRP+$B3+DCtime+POL+$Y$20+L.oob+MG-Irx</f>
        <v>82.909692022248294</v>
      </c>
      <c r="L3" s="41">
        <f t="shared" si="6"/>
        <v>4.2522123487085528</v>
      </c>
      <c r="M3" s="40">
        <f t="shared" si="7"/>
        <v>38.709692022248291</v>
      </c>
      <c r="N3" s="41">
        <f t="shared" si="8"/>
        <v>2.6218928810673666E-2</v>
      </c>
      <c r="O3" s="40">
        <f t="shared" si="9"/>
        <v>79.809692022248285</v>
      </c>
      <c r="P3" s="41">
        <f t="shared" si="10"/>
        <v>2.9758767775457025</v>
      </c>
      <c r="Q3" s="40">
        <f t="shared" si="11"/>
        <v>64.609692022248282</v>
      </c>
      <c r="R3" s="41">
        <f t="shared" si="12"/>
        <v>0.51714811302749386</v>
      </c>
      <c r="X3" s="18" t="s">
        <v>53</v>
      </c>
      <c r="Y3" s="19">
        <v>1500</v>
      </c>
      <c r="Z3" s="20" t="s">
        <v>24</v>
      </c>
      <c r="AA3" s="21" t="s">
        <v>54</v>
      </c>
      <c r="AB3" s="21"/>
      <c r="AC3" s="22"/>
      <c r="AD3" s="22"/>
      <c r="AE3" s="23"/>
    </row>
    <row r="4" spans="1:31" x14ac:dyDescent="0.4">
      <c r="A4" s="34">
        <v>100</v>
      </c>
      <c r="B4" s="37">
        <f>'FS Antenna Gain'!$B$22</f>
        <v>11.056928146072615</v>
      </c>
      <c r="C4" s="9">
        <f t="shared" si="0"/>
        <v>8.6269265586786403</v>
      </c>
      <c r="D4" s="38">
        <f t="shared" si="13"/>
        <v>98.126015555515806</v>
      </c>
      <c r="E4" s="38">
        <f t="shared" si="1"/>
        <v>24.51495616534929</v>
      </c>
      <c r="F4" s="40">
        <f t="shared" si="2"/>
        <v>75.126015555515806</v>
      </c>
      <c r="G4" s="41">
        <f t="shared" si="3"/>
        <v>1.7355259871620958</v>
      </c>
      <c r="H4" s="85">
        <f t="shared" si="14"/>
        <v>100</v>
      </c>
      <c r="I4" s="40">
        <f t="shared" si="4"/>
        <v>94.826015555515795</v>
      </c>
      <c r="J4" s="41">
        <f t="shared" si="5"/>
        <v>16.76606405407604</v>
      </c>
      <c r="K4" s="40">
        <f t="shared" si="15"/>
        <v>90.326015555515795</v>
      </c>
      <c r="L4" s="41">
        <f t="shared" si="6"/>
        <v>9.9869096529956281</v>
      </c>
      <c r="M4" s="40">
        <f t="shared" si="7"/>
        <v>46.126015555515799</v>
      </c>
      <c r="N4" s="41">
        <f t="shared" si="8"/>
        <v>6.1578785760792981E-2</v>
      </c>
      <c r="O4" s="40">
        <f t="shared" si="9"/>
        <v>87.226015555515801</v>
      </c>
      <c r="P4" s="41">
        <f t="shared" si="10"/>
        <v>6.9892587854468378</v>
      </c>
      <c r="Q4" s="40">
        <f t="shared" si="11"/>
        <v>72.026015555515798</v>
      </c>
      <c r="R4" s="41">
        <f t="shared" si="12"/>
        <v>1.2145939709693359</v>
      </c>
      <c r="X4" s="18" t="s">
        <v>20</v>
      </c>
      <c r="Y4" s="24">
        <v>15</v>
      </c>
      <c r="Z4" s="20" t="s">
        <v>21</v>
      </c>
      <c r="AA4" s="21" t="s">
        <v>22</v>
      </c>
      <c r="AB4" s="21"/>
      <c r="AC4" s="22"/>
      <c r="AD4" s="22"/>
      <c r="AE4" s="23"/>
    </row>
    <row r="5" spans="1:31" ht="17.600000000000001" x14ac:dyDescent="0.55000000000000004">
      <c r="A5" s="34">
        <v>200</v>
      </c>
      <c r="B5" s="37">
        <f>'FS Antenna Gain'!$B$42</f>
        <v>19.838572024377303</v>
      </c>
      <c r="C5" s="9">
        <f t="shared" si="0"/>
        <v>4.3012223046703646</v>
      </c>
      <c r="D5" s="38">
        <f t="shared" si="13"/>
        <v>106.90765943382048</v>
      </c>
      <c r="E5" s="38">
        <f t="shared" si="1"/>
        <v>67.377255220891641</v>
      </c>
      <c r="F5" s="40">
        <f t="shared" si="2"/>
        <v>83.907659433820484</v>
      </c>
      <c r="G5" s="41">
        <f t="shared" si="3"/>
        <v>4.7699443797004397</v>
      </c>
      <c r="H5" s="85">
        <f t="shared" si="14"/>
        <v>200</v>
      </c>
      <c r="I5" s="40">
        <f t="shared" si="4"/>
        <v>103.60765943382049</v>
      </c>
      <c r="J5" s="41">
        <f t="shared" si="5"/>
        <v>46.080089607421314</v>
      </c>
      <c r="K5" s="40">
        <f t="shared" si="15"/>
        <v>99.107659433820487</v>
      </c>
      <c r="L5" s="41">
        <f t="shared" si="6"/>
        <v>27.448164949565456</v>
      </c>
      <c r="M5" s="40">
        <f t="shared" si="7"/>
        <v>54.907659433820484</v>
      </c>
      <c r="N5" s="41">
        <f t="shared" si="8"/>
        <v>0.16924401318171556</v>
      </c>
      <c r="O5" s="40">
        <f t="shared" si="9"/>
        <v>96.007659433820493</v>
      </c>
      <c r="P5" s="41">
        <f t="shared" si="10"/>
        <v>19.20937854490354</v>
      </c>
      <c r="Q5" s="40">
        <f t="shared" si="11"/>
        <v>80.80765943382049</v>
      </c>
      <c r="R5" s="41">
        <f t="shared" si="12"/>
        <v>3.3382073955093836</v>
      </c>
      <c r="X5" s="18" t="s">
        <v>23</v>
      </c>
      <c r="Y5" s="19">
        <v>1250</v>
      </c>
      <c r="Z5" s="20" t="s">
        <v>24</v>
      </c>
      <c r="AA5" s="21" t="s">
        <v>43</v>
      </c>
      <c r="AB5" s="21"/>
      <c r="AC5" s="22"/>
      <c r="AD5" s="22"/>
      <c r="AE5" s="23"/>
    </row>
    <row r="6" spans="1:31" x14ac:dyDescent="0.4">
      <c r="A6" s="34">
        <v>300</v>
      </c>
      <c r="B6" s="37">
        <f>'FS Antenna Gain'!$B$62</f>
        <v>27.543011778996565</v>
      </c>
      <c r="C6" s="9">
        <f t="shared" si="0"/>
        <v>2.8659839825988622</v>
      </c>
      <c r="D6" s="38">
        <f t="shared" si="13"/>
        <v>114.61209918843976</v>
      </c>
      <c r="E6" s="38">
        <f t="shared" si="1"/>
        <v>163.58192051756643</v>
      </c>
      <c r="F6" s="40">
        <f t="shared" si="2"/>
        <v>91.612099188439757</v>
      </c>
      <c r="G6" s="41">
        <f t="shared" si="3"/>
        <v>11.580713103187229</v>
      </c>
      <c r="H6" s="85">
        <f t="shared" si="14"/>
        <v>300</v>
      </c>
      <c r="I6" s="40">
        <f t="shared" si="4"/>
        <v>111.31209918843976</v>
      </c>
      <c r="J6" s="41">
        <f t="shared" si="5"/>
        <v>111.87558072662874</v>
      </c>
      <c r="K6" s="40">
        <f t="shared" si="15"/>
        <v>106.81209918843976</v>
      </c>
      <c r="L6" s="41">
        <f t="shared" si="6"/>
        <v>66.640048224176496</v>
      </c>
      <c r="M6" s="40">
        <f t="shared" si="7"/>
        <v>62.61209918843975</v>
      </c>
      <c r="N6" s="41">
        <f t="shared" si="8"/>
        <v>0.41089920658835288</v>
      </c>
      <c r="O6" s="40">
        <f t="shared" si="9"/>
        <v>103.71209918843975</v>
      </c>
      <c r="P6" s="41">
        <f t="shared" si="10"/>
        <v>46.637504362895406</v>
      </c>
      <c r="Q6" s="40">
        <f t="shared" si="11"/>
        <v>88.512099188439748</v>
      </c>
      <c r="R6" s="41">
        <f t="shared" si="12"/>
        <v>8.1046693732642154</v>
      </c>
      <c r="X6" s="18" t="s">
        <v>25</v>
      </c>
      <c r="Y6" s="24">
        <v>8</v>
      </c>
      <c r="Z6" s="20" t="s">
        <v>26</v>
      </c>
      <c r="AA6" s="21" t="s">
        <v>27</v>
      </c>
      <c r="AB6" s="21"/>
      <c r="AC6" s="22"/>
      <c r="AD6" s="22"/>
      <c r="AE6" s="23"/>
    </row>
    <row r="7" spans="1:31" ht="17.600000000000001" x14ac:dyDescent="0.55000000000000004">
      <c r="A7" s="34">
        <v>400</v>
      </c>
      <c r="B7" s="37">
        <f>'FS Antenna Gain'!$B$82</f>
        <v>31.403038687188083</v>
      </c>
      <c r="C7" s="9">
        <f t="shared" si="0"/>
        <v>2.1490956268640184</v>
      </c>
      <c r="D7" s="38">
        <f t="shared" si="13"/>
        <v>118.47212609663127</v>
      </c>
      <c r="E7" s="38">
        <f t="shared" si="1"/>
        <v>255.11538388624484</v>
      </c>
      <c r="F7" s="40">
        <f t="shared" si="2"/>
        <v>95.472126096631271</v>
      </c>
      <c r="G7" s="41">
        <f t="shared" si="3"/>
        <v>18.060786055380802</v>
      </c>
      <c r="H7" s="85">
        <f t="shared" si="14"/>
        <v>400</v>
      </c>
      <c r="I7" s="40">
        <f t="shared" si="4"/>
        <v>115.17212609663127</v>
      </c>
      <c r="J7" s="41">
        <f t="shared" si="5"/>
        <v>174.47638244047599</v>
      </c>
      <c r="K7" s="40">
        <f t="shared" si="15"/>
        <v>110.67212609663127</v>
      </c>
      <c r="L7" s="41">
        <f t="shared" si="6"/>
        <v>103.92897595968132</v>
      </c>
      <c r="M7" s="40">
        <f t="shared" si="7"/>
        <v>66.472126096631271</v>
      </c>
      <c r="N7" s="41">
        <f t="shared" si="8"/>
        <v>0.64082087125321574</v>
      </c>
      <c r="O7" s="40">
        <f t="shared" si="9"/>
        <v>107.57212609663128</v>
      </c>
      <c r="P7" s="41">
        <f t="shared" si="10"/>
        <v>72.733861978095703</v>
      </c>
      <c r="Q7" s="40">
        <f t="shared" si="11"/>
        <v>92.372126096631277</v>
      </c>
      <c r="R7" s="41">
        <f t="shared" si="12"/>
        <v>12.639696562367735</v>
      </c>
      <c r="X7" s="18" t="s">
        <v>28</v>
      </c>
      <c r="Y7" s="24">
        <v>-20</v>
      </c>
      <c r="Z7" s="20" t="s">
        <v>26</v>
      </c>
      <c r="AA7" s="21" t="s">
        <v>29</v>
      </c>
      <c r="AB7" s="21"/>
      <c r="AC7" s="22"/>
      <c r="AD7" s="22"/>
      <c r="AE7" s="23"/>
    </row>
    <row r="8" spans="1:31" x14ac:dyDescent="0.4">
      <c r="A8" s="34">
        <v>500</v>
      </c>
      <c r="B8" s="37">
        <f>'FS Antenna Gain'!$B$102</f>
        <v>33.72086679106053</v>
      </c>
      <c r="C8" s="9">
        <f t="shared" si="0"/>
        <v>1.7191313208778112</v>
      </c>
      <c r="D8" s="38">
        <f t="shared" si="13"/>
        <v>120.78995420050371</v>
      </c>
      <c r="E8" s="38">
        <f t="shared" si="1"/>
        <v>333.14097563589911</v>
      </c>
      <c r="F8" s="40">
        <f t="shared" si="2"/>
        <v>97.789954200503715</v>
      </c>
      <c r="G8" s="41">
        <f t="shared" si="3"/>
        <v>23.584574930705354</v>
      </c>
      <c r="H8" s="85">
        <f t="shared" si="14"/>
        <v>500</v>
      </c>
      <c r="I8" s="40">
        <f t="shared" si="4"/>
        <v>117.48995420050372</v>
      </c>
      <c r="J8" s="41">
        <f t="shared" si="5"/>
        <v>227.8389934240904</v>
      </c>
      <c r="K8" s="40">
        <f t="shared" si="15"/>
        <v>112.98995420050372</v>
      </c>
      <c r="L8" s="41">
        <f t="shared" si="6"/>
        <v>135.71506320248582</v>
      </c>
      <c r="M8" s="40">
        <f t="shared" si="7"/>
        <v>68.789954200503715</v>
      </c>
      <c r="N8" s="41">
        <f t="shared" si="8"/>
        <v>0.83681229647967803</v>
      </c>
      <c r="O8" s="40">
        <f t="shared" si="9"/>
        <v>109.88995420050372</v>
      </c>
      <c r="P8" s="41">
        <f t="shared" si="10"/>
        <v>94.979100719202435</v>
      </c>
      <c r="Q8" s="40">
        <f t="shared" si="11"/>
        <v>94.68995420050372</v>
      </c>
      <c r="R8" s="41">
        <f t="shared" si="12"/>
        <v>16.505475994370041</v>
      </c>
      <c r="X8" s="18" t="s">
        <v>30</v>
      </c>
      <c r="Y8" s="24">
        <v>19</v>
      </c>
      <c r="Z8" s="20" t="s">
        <v>31</v>
      </c>
      <c r="AA8" s="21" t="s">
        <v>32</v>
      </c>
      <c r="AB8" s="21"/>
      <c r="AC8" s="22"/>
      <c r="AD8" s="22"/>
      <c r="AE8" s="23"/>
    </row>
    <row r="9" spans="1:31" ht="17.600000000000001" x14ac:dyDescent="0.55000000000000004">
      <c r="A9" s="34">
        <v>600</v>
      </c>
      <c r="B9" s="37">
        <f>'FS Antenna Gain'!$B$122</f>
        <v>35.266680605510913</v>
      </c>
      <c r="C9" s="9">
        <f t="shared" si="0"/>
        <v>1.4325437375665075</v>
      </c>
      <c r="D9" s="38">
        <f t="shared" si="13"/>
        <v>122.3357680149541</v>
      </c>
      <c r="E9" s="38">
        <f t="shared" si="1"/>
        <v>398.03269212787046</v>
      </c>
      <c r="F9" s="40">
        <f t="shared" si="2"/>
        <v>99.335768014954098</v>
      </c>
      <c r="G9" s="41">
        <f t="shared" si="3"/>
        <v>28.17855664389953</v>
      </c>
      <c r="H9" s="85">
        <f t="shared" si="14"/>
        <v>600</v>
      </c>
      <c r="I9" s="40">
        <f t="shared" si="4"/>
        <v>119.0357680149541</v>
      </c>
      <c r="J9" s="41">
        <f t="shared" si="5"/>
        <v>272.21919414503395</v>
      </c>
      <c r="K9" s="40">
        <f t="shared" si="15"/>
        <v>114.5357680149541</v>
      </c>
      <c r="L9" s="41">
        <f t="shared" si="6"/>
        <v>162.15066869417078</v>
      </c>
      <c r="M9" s="40">
        <f t="shared" si="7"/>
        <v>70.335768014954098</v>
      </c>
      <c r="N9" s="41">
        <f t="shared" si="8"/>
        <v>0.99981291865322741</v>
      </c>
      <c r="O9" s="40">
        <f t="shared" si="9"/>
        <v>111.43576801495411</v>
      </c>
      <c r="P9" s="41">
        <f t="shared" si="10"/>
        <v>113.47984763203188</v>
      </c>
      <c r="Q9" s="40">
        <f t="shared" si="11"/>
        <v>96.235768014954104</v>
      </c>
      <c r="R9" s="41">
        <f t="shared" si="12"/>
        <v>19.720537326129776</v>
      </c>
      <c r="X9" s="18" t="s">
        <v>33</v>
      </c>
      <c r="Y9" s="25">
        <v>0</v>
      </c>
      <c r="Z9" s="20" t="s">
        <v>26</v>
      </c>
      <c r="AA9" s="21" t="s">
        <v>34</v>
      </c>
      <c r="AB9" s="21"/>
      <c r="AC9" s="22"/>
      <c r="AD9" s="22"/>
      <c r="AE9" s="23"/>
    </row>
    <row r="10" spans="1:31" x14ac:dyDescent="0.4">
      <c r="A10" s="34">
        <v>700</v>
      </c>
      <c r="B10" s="37">
        <f>'FS Antenna Gain'!$B$142</f>
        <v>36.37107430647346</v>
      </c>
      <c r="C10" s="9">
        <f t="shared" si="0"/>
        <v>1.2278606850101754</v>
      </c>
      <c r="D10" s="38">
        <f t="shared" si="13"/>
        <v>123.44016171591664</v>
      </c>
      <c r="E10" s="38">
        <f t="shared" si="1"/>
        <v>451.99999400433825</v>
      </c>
      <c r="F10" s="40">
        <f t="shared" si="2"/>
        <v>100.44016171591664</v>
      </c>
      <c r="G10" s="41">
        <f t="shared" si="3"/>
        <v>31.999149029702668</v>
      </c>
      <c r="H10" s="85">
        <f t="shared" si="14"/>
        <v>700</v>
      </c>
      <c r="I10" s="40">
        <f t="shared" si="4"/>
        <v>120.14016171591665</v>
      </c>
      <c r="J10" s="41">
        <f t="shared" si="5"/>
        <v>309.12806047070325</v>
      </c>
      <c r="K10" s="40">
        <f t="shared" si="15"/>
        <v>115.64016171591665</v>
      </c>
      <c r="L10" s="41">
        <f t="shared" si="6"/>
        <v>184.13588312494466</v>
      </c>
      <c r="M10" s="40">
        <f t="shared" si="7"/>
        <v>71.440161715916645</v>
      </c>
      <c r="N10" s="41">
        <f t="shared" si="8"/>
        <v>1.1353726519819083</v>
      </c>
      <c r="O10" s="40">
        <f t="shared" si="9"/>
        <v>112.54016171591665</v>
      </c>
      <c r="P10" s="41">
        <f t="shared" si="10"/>
        <v>128.8660239818027</v>
      </c>
      <c r="Q10" s="40">
        <f t="shared" si="11"/>
        <v>97.340161715916651</v>
      </c>
      <c r="R10" s="41">
        <f t="shared" si="12"/>
        <v>22.394348327321353</v>
      </c>
      <c r="X10" s="18"/>
      <c r="Y10" s="25"/>
      <c r="Z10" s="20"/>
      <c r="AA10" s="21" t="s">
        <v>74</v>
      </c>
      <c r="AB10" s="21"/>
      <c r="AC10" s="22"/>
      <c r="AD10" s="22"/>
      <c r="AE10" s="23"/>
    </row>
    <row r="11" spans="1:31" x14ac:dyDescent="0.4">
      <c r="A11" s="34">
        <v>800</v>
      </c>
      <c r="B11" s="37">
        <f>'FS Antenna Gain'!$B$162</f>
        <v>37.199482008787847</v>
      </c>
      <c r="C11" s="9">
        <f t="shared" si="0"/>
        <v>1.0743588228541847</v>
      </c>
      <c r="D11" s="38">
        <f t="shared" si="13"/>
        <v>124.26856941823104</v>
      </c>
      <c r="E11" s="38">
        <f t="shared" si="1"/>
        <v>497.23170658207397</v>
      </c>
      <c r="F11" s="40">
        <f t="shared" si="2"/>
        <v>101.26856941823104</v>
      </c>
      <c r="G11" s="41">
        <f t="shared" si="3"/>
        <v>35.201309053690984</v>
      </c>
      <c r="H11" s="85">
        <f t="shared" si="14"/>
        <v>800</v>
      </c>
      <c r="I11" s="40">
        <f t="shared" si="4"/>
        <v>120.96856941823104</v>
      </c>
      <c r="J11" s="41">
        <f t="shared" si="5"/>
        <v>340.06255552910261</v>
      </c>
      <c r="K11" s="40">
        <f t="shared" si="15"/>
        <v>116.46856941823104</v>
      </c>
      <c r="L11" s="41">
        <f t="shared" si="6"/>
        <v>202.56239076041842</v>
      </c>
      <c r="M11" s="40">
        <f t="shared" si="7"/>
        <v>72.268569418231039</v>
      </c>
      <c r="N11" s="41">
        <f t="shared" si="8"/>
        <v>1.2489895770798638</v>
      </c>
      <c r="O11" s="40">
        <f t="shared" si="9"/>
        <v>113.36856941823103</v>
      </c>
      <c r="P11" s="41">
        <f t="shared" si="10"/>
        <v>141.76166786476355</v>
      </c>
      <c r="Q11" s="40">
        <f t="shared" si="11"/>
        <v>98.16856941823103</v>
      </c>
      <c r="R11" s="41">
        <f t="shared" si="12"/>
        <v>24.63535439002797</v>
      </c>
      <c r="X11" s="18" t="s">
        <v>35</v>
      </c>
      <c r="Y11" s="24">
        <v>-3</v>
      </c>
      <c r="Z11" s="20" t="s">
        <v>26</v>
      </c>
      <c r="AA11" s="21" t="s">
        <v>36</v>
      </c>
      <c r="AB11" s="21"/>
      <c r="AC11" s="22"/>
      <c r="AD11" s="22"/>
      <c r="AE11" s="23"/>
    </row>
    <row r="12" spans="1:31" x14ac:dyDescent="0.4">
      <c r="A12" s="34">
        <v>900</v>
      </c>
      <c r="B12" s="37">
        <f>'FS Antenna Gain'!$B$182</f>
        <v>37.843857229090183</v>
      </c>
      <c r="C12" s="9">
        <f t="shared" si="0"/>
        <v>0.95497387378491372</v>
      </c>
      <c r="D12" s="38">
        <f t="shared" si="13"/>
        <v>124.91294463853338</v>
      </c>
      <c r="E12" s="38">
        <f t="shared" si="1"/>
        <v>535.52231840291699</v>
      </c>
      <c r="F12" s="40">
        <f t="shared" si="2"/>
        <v>101.91294463853338</v>
      </c>
      <c r="G12" s="41">
        <f t="shared" si="3"/>
        <v>37.912076775696505</v>
      </c>
      <c r="H12" s="85">
        <f t="shared" si="14"/>
        <v>900</v>
      </c>
      <c r="I12" s="40">
        <f t="shared" si="4"/>
        <v>121.61294463853338</v>
      </c>
      <c r="J12" s="41">
        <f t="shared" si="5"/>
        <v>366.24995093490924</v>
      </c>
      <c r="K12" s="40">
        <f t="shared" si="15"/>
        <v>117.11294463853338</v>
      </c>
      <c r="L12" s="41">
        <f t="shared" si="6"/>
        <v>218.16123084128287</v>
      </c>
      <c r="M12" s="40">
        <f t="shared" si="7"/>
        <v>72.912944638533375</v>
      </c>
      <c r="N12" s="41">
        <f t="shared" si="8"/>
        <v>1.3451712453668394</v>
      </c>
      <c r="O12" s="40">
        <f t="shared" si="9"/>
        <v>114.01294463853337</v>
      </c>
      <c r="P12" s="41">
        <f t="shared" si="10"/>
        <v>152.67839124227604</v>
      </c>
      <c r="Q12" s="40">
        <f t="shared" si="11"/>
        <v>98.812944638533367</v>
      </c>
      <c r="R12" s="41">
        <f t="shared" si="12"/>
        <v>26.532463483294848</v>
      </c>
      <c r="X12" s="18" t="s">
        <v>37</v>
      </c>
      <c r="Y12" s="25">
        <f>10*LOG10(BIF.PTP/BW)</f>
        <v>-0.79181246047624798</v>
      </c>
      <c r="Z12" s="20" t="s">
        <v>26</v>
      </c>
      <c r="AA12" s="21" t="s">
        <v>38</v>
      </c>
      <c r="AB12" s="21"/>
      <c r="AC12" s="22"/>
      <c r="AD12" s="22"/>
      <c r="AE12" s="23"/>
    </row>
    <row r="13" spans="1:31" ht="17.600000000000001" x14ac:dyDescent="0.55000000000000004">
      <c r="A13" s="34">
        <v>1000</v>
      </c>
      <c r="B13" s="37">
        <f>'FS Antenna Gain'!$B$202</f>
        <v>38.359389884318723</v>
      </c>
      <c r="C13" s="9">
        <f t="shared" si="0"/>
        <v>0.8594689248358216</v>
      </c>
      <c r="D13" s="38">
        <f t="shared" si="13"/>
        <v>125.42847729376192</v>
      </c>
      <c r="E13" s="38">
        <f t="shared" si="1"/>
        <v>568.26931760099978</v>
      </c>
      <c r="F13" s="40">
        <f t="shared" si="2"/>
        <v>102.42847729376192</v>
      </c>
      <c r="G13" s="41">
        <f t="shared" si="3"/>
        <v>40.230386779047848</v>
      </c>
      <c r="H13" s="85">
        <f t="shared" si="14"/>
        <v>1000</v>
      </c>
      <c r="I13" s="40">
        <f t="shared" si="4"/>
        <v>122.12847729376192</v>
      </c>
      <c r="J13" s="41">
        <f t="shared" si="5"/>
        <v>388.6460050999936</v>
      </c>
      <c r="K13" s="40">
        <f t="shared" si="15"/>
        <v>117.62847729376192</v>
      </c>
      <c r="L13" s="41">
        <f t="shared" si="6"/>
        <v>231.50171247184886</v>
      </c>
      <c r="M13" s="40">
        <f t="shared" si="7"/>
        <v>73.428477293761915</v>
      </c>
      <c r="N13" s="41">
        <f t="shared" si="8"/>
        <v>1.4274279883251595</v>
      </c>
      <c r="O13" s="40">
        <f t="shared" si="9"/>
        <v>114.52847729376191</v>
      </c>
      <c r="P13" s="41">
        <f t="shared" si="10"/>
        <v>162.01462053424297</v>
      </c>
      <c r="Q13" s="40">
        <f t="shared" si="11"/>
        <v>99.328477293761907</v>
      </c>
      <c r="R13" s="41">
        <f t="shared" si="12"/>
        <v>28.15491418339229</v>
      </c>
      <c r="X13" s="18" t="s">
        <v>145</v>
      </c>
      <c r="Y13" s="24">
        <v>-23</v>
      </c>
      <c r="Z13" s="20" t="s">
        <v>26</v>
      </c>
      <c r="AA13" s="21" t="s">
        <v>133</v>
      </c>
      <c r="AB13" s="21"/>
      <c r="AC13" s="22"/>
      <c r="AD13" s="22"/>
      <c r="AE13" s="23"/>
    </row>
    <row r="14" spans="1:31" ht="17.600000000000001" x14ac:dyDescent="0.55000000000000004">
      <c r="A14" s="34">
        <v>1500</v>
      </c>
      <c r="B14" s="37">
        <f>'FS Antenna Gain'!$B$302</f>
        <v>39.906131032509172</v>
      </c>
      <c r="C14" s="9">
        <f t="shared" si="0"/>
        <v>0.57296734485715262</v>
      </c>
      <c r="D14" s="38">
        <f t="shared" si="13"/>
        <v>126.97521844195236</v>
      </c>
      <c r="E14" s="38">
        <f t="shared" si="1"/>
        <v>679.03360116110844</v>
      </c>
      <c r="F14" s="40">
        <f t="shared" si="2"/>
        <v>103.97521844195236</v>
      </c>
      <c r="G14" s="41">
        <f t="shared" si="3"/>
        <v>48.07189753971867</v>
      </c>
      <c r="H14" s="85">
        <f t="shared" si="14"/>
        <v>1500</v>
      </c>
      <c r="I14" s="40">
        <f t="shared" si="4"/>
        <v>123.67521844195237</v>
      </c>
      <c r="J14" s="41">
        <f t="shared" si="5"/>
        <v>464.39898872953489</v>
      </c>
      <c r="K14" s="40">
        <f t="shared" si="15"/>
        <v>119.17521844195237</v>
      </c>
      <c r="L14" s="41">
        <f t="shared" si="6"/>
        <v>276.62489707933958</v>
      </c>
      <c r="M14" s="40">
        <f t="shared" si="7"/>
        <v>74.975218441952364</v>
      </c>
      <c r="N14" s="41">
        <f t="shared" si="8"/>
        <v>1.7056552892956758</v>
      </c>
      <c r="O14" s="40">
        <f t="shared" si="9"/>
        <v>116.07521844195236</v>
      </c>
      <c r="P14" s="41">
        <f t="shared" si="10"/>
        <v>193.59372011592828</v>
      </c>
      <c r="Q14" s="40">
        <f t="shared" si="11"/>
        <v>100.87521844195236</v>
      </c>
      <c r="R14" s="41">
        <f t="shared" si="12"/>
        <v>33.642732725813467</v>
      </c>
      <c r="X14" s="18" t="s">
        <v>146</v>
      </c>
      <c r="Y14" s="24">
        <v>-52</v>
      </c>
      <c r="Z14" s="20" t="s">
        <v>26</v>
      </c>
      <c r="AA14" s="21" t="s">
        <v>134</v>
      </c>
      <c r="AB14" s="21"/>
      <c r="AC14" s="22"/>
      <c r="AD14" s="22"/>
      <c r="AE14" s="23"/>
    </row>
    <row r="15" spans="1:31" ht="17.600000000000001" x14ac:dyDescent="0.55000000000000004">
      <c r="A15" s="34">
        <v>2000</v>
      </c>
      <c r="B15" s="37">
        <f>'FS Antenna Gain'!$B$402</f>
        <v>40.679564437234369</v>
      </c>
      <c r="C15" s="9">
        <f t="shared" si="0"/>
        <v>0.42972237505959199</v>
      </c>
      <c r="D15" s="38">
        <f t="shared" si="13"/>
        <v>127.74865184667755</v>
      </c>
      <c r="E15" s="38">
        <f t="shared" si="1"/>
        <v>742.27175592146477</v>
      </c>
      <c r="F15" s="40">
        <f t="shared" si="2"/>
        <v>104.74865184667756</v>
      </c>
      <c r="G15" s="41">
        <f t="shared" si="3"/>
        <v>52.548816047201335</v>
      </c>
      <c r="H15" s="85">
        <f t="shared" si="14"/>
        <v>2000</v>
      </c>
      <c r="I15" s="40">
        <f t="shared" si="4"/>
        <v>124.44865184667756</v>
      </c>
      <c r="J15" s="41">
        <f t="shared" si="5"/>
        <v>507.64829932272892</v>
      </c>
      <c r="K15" s="40">
        <f t="shared" si="15"/>
        <v>119.94865184667756</v>
      </c>
      <c r="L15" s="41">
        <f t="shared" si="6"/>
        <v>302.38687413343348</v>
      </c>
      <c r="M15" s="40">
        <f t="shared" si="7"/>
        <v>75.748651846677561</v>
      </c>
      <c r="N15" s="41">
        <f t="shared" si="8"/>
        <v>1.8645023521919206</v>
      </c>
      <c r="O15" s="40">
        <f t="shared" si="9"/>
        <v>116.84865184667755</v>
      </c>
      <c r="P15" s="41">
        <f t="shared" si="10"/>
        <v>211.62303355843008</v>
      </c>
      <c r="Q15" s="40">
        <f t="shared" si="11"/>
        <v>101.64865184667755</v>
      </c>
      <c r="R15" s="41">
        <f t="shared" si="12"/>
        <v>36.775868310029637</v>
      </c>
      <c r="X15" s="18" t="s">
        <v>39</v>
      </c>
      <c r="Y15" s="24">
        <v>0</v>
      </c>
      <c r="Z15" s="20" t="s">
        <v>26</v>
      </c>
      <c r="AA15" s="21" t="s">
        <v>41</v>
      </c>
      <c r="AB15" s="21"/>
      <c r="AC15" s="22"/>
      <c r="AD15" s="22"/>
      <c r="AE15" s="23"/>
    </row>
    <row r="16" spans="1:31" ht="17.600000000000001" x14ac:dyDescent="0.55000000000000004">
      <c r="A16" s="34">
        <v>3000</v>
      </c>
      <c r="B16" s="37">
        <f>'FS Antenna Gain'!$B$602</f>
        <v>41.453026844503796</v>
      </c>
      <c r="C16" s="9">
        <f t="shared" si="0"/>
        <v>0.28648009124091373</v>
      </c>
      <c r="D16" s="38">
        <f t="shared" si="13"/>
        <v>128.522114253947</v>
      </c>
      <c r="E16" s="38">
        <f t="shared" si="1"/>
        <v>811.40196656314413</v>
      </c>
      <c r="F16" s="40">
        <f t="shared" si="2"/>
        <v>105.52211425394698</v>
      </c>
      <c r="G16" s="41">
        <f t="shared" si="3"/>
        <v>57.442860166937614</v>
      </c>
      <c r="H16" s="85">
        <f t="shared" si="14"/>
        <v>3000</v>
      </c>
      <c r="I16" s="40">
        <f t="shared" si="4"/>
        <v>125.22211425394698</v>
      </c>
      <c r="J16" s="41">
        <f t="shared" si="5"/>
        <v>554.92725555959044</v>
      </c>
      <c r="K16" s="40">
        <f t="shared" si="15"/>
        <v>120.72211425394698</v>
      </c>
      <c r="L16" s="41">
        <f t="shared" si="6"/>
        <v>330.54915854929664</v>
      </c>
      <c r="M16" s="40">
        <f t="shared" si="7"/>
        <v>76.522114253946981</v>
      </c>
      <c r="N16" s="41">
        <f t="shared" si="8"/>
        <v>2.0381495903101476</v>
      </c>
      <c r="O16" s="40">
        <f t="shared" si="9"/>
        <v>117.62211425394699</v>
      </c>
      <c r="P16" s="41">
        <f t="shared" si="10"/>
        <v>231.33218289601189</v>
      </c>
      <c r="Q16" s="40">
        <f t="shared" si="11"/>
        <v>102.42211425394699</v>
      </c>
      <c r="R16" s="41">
        <f t="shared" si="12"/>
        <v>40.200925915309121</v>
      </c>
      <c r="X16" s="18" t="s">
        <v>40</v>
      </c>
      <c r="Y16" s="24">
        <v>-23</v>
      </c>
      <c r="Z16" s="20" t="s">
        <v>26</v>
      </c>
      <c r="AA16" s="21" t="s">
        <v>42</v>
      </c>
      <c r="AB16" s="21"/>
      <c r="AC16" s="22"/>
      <c r="AD16" s="22"/>
      <c r="AE16" s="23"/>
    </row>
    <row r="17" spans="1:31" x14ac:dyDescent="0.4">
      <c r="A17" s="34">
        <v>4000</v>
      </c>
      <c r="B17" s="37">
        <f>'FS Antenna Gain'!$B$802</f>
        <v>41.839765903437019</v>
      </c>
      <c r="C17" s="9">
        <f t="shared" si="0"/>
        <v>0.21485967675343254</v>
      </c>
      <c r="D17" s="38">
        <f t="shared" si="13"/>
        <v>128.90885331288021</v>
      </c>
      <c r="E17" s="38">
        <f t="shared" si="1"/>
        <v>848.3459852321912</v>
      </c>
      <c r="F17" s="40">
        <f t="shared" si="2"/>
        <v>105.90885331288021</v>
      </c>
      <c r="G17" s="41">
        <f t="shared" si="3"/>
        <v>60.058296394433754</v>
      </c>
      <c r="H17" s="85">
        <f t="shared" si="14"/>
        <v>4000</v>
      </c>
      <c r="I17" s="40">
        <f t="shared" si="4"/>
        <v>125.60885331288021</v>
      </c>
      <c r="J17" s="41">
        <f t="shared" si="5"/>
        <v>580.19370022473515</v>
      </c>
      <c r="K17" s="40">
        <f t="shared" si="15"/>
        <v>121.10885331288021</v>
      </c>
      <c r="L17" s="41">
        <f t="shared" si="6"/>
        <v>345.59942313789384</v>
      </c>
      <c r="M17" s="40">
        <f t="shared" si="7"/>
        <v>76.908853312880211</v>
      </c>
      <c r="N17" s="41">
        <f t="shared" si="8"/>
        <v>2.1309487695303657</v>
      </c>
      <c r="O17" s="40">
        <f t="shared" si="9"/>
        <v>118.00885331288021</v>
      </c>
      <c r="P17" s="41">
        <f t="shared" si="10"/>
        <v>241.86499010605769</v>
      </c>
      <c r="Q17" s="40">
        <f t="shared" si="11"/>
        <v>102.8088533128802</v>
      </c>
      <c r="R17" s="41">
        <f t="shared" si="12"/>
        <v>42.031318025176631</v>
      </c>
      <c r="X17" s="18" t="s">
        <v>45</v>
      </c>
      <c r="Y17" s="24">
        <v>-113.83</v>
      </c>
      <c r="Z17" s="20" t="s">
        <v>47</v>
      </c>
      <c r="AA17" s="21" t="s">
        <v>46</v>
      </c>
      <c r="AB17" s="21"/>
      <c r="AC17" s="22"/>
      <c r="AD17" s="22"/>
      <c r="AE17" s="23"/>
    </row>
    <row r="18" spans="1:31" ht="17.600000000000001" x14ac:dyDescent="0.55000000000000004">
      <c r="A18" s="34">
        <v>5000</v>
      </c>
      <c r="B18" s="37">
        <f>'FS Antenna Gain'!$B$1002</f>
        <v>42.071811156447914</v>
      </c>
      <c r="C18" s="9">
        <f t="shared" si="0"/>
        <v>0.171887596371299</v>
      </c>
      <c r="D18" s="38">
        <f t="shared" si="13"/>
        <v>129.14089856589109</v>
      </c>
      <c r="E18" s="38">
        <f t="shared" si="1"/>
        <v>871.31516233934849</v>
      </c>
      <c r="F18" s="40">
        <f t="shared" si="2"/>
        <v>106.14089856589111</v>
      </c>
      <c r="G18" s="41">
        <f t="shared" si="3"/>
        <v>61.684389604812338</v>
      </c>
      <c r="H18" s="85">
        <f t="shared" si="14"/>
        <v>5000</v>
      </c>
      <c r="I18" s="40">
        <f t="shared" si="4"/>
        <v>125.84089856589111</v>
      </c>
      <c r="J18" s="41">
        <f t="shared" si="5"/>
        <v>595.90258797679098</v>
      </c>
      <c r="K18" s="40">
        <f t="shared" si="15"/>
        <v>121.34089856589111</v>
      </c>
      <c r="L18" s="41">
        <f t="shared" si="6"/>
        <v>354.95661288874004</v>
      </c>
      <c r="M18" s="40">
        <f t="shared" si="7"/>
        <v>77.140898565891106</v>
      </c>
      <c r="N18" s="41">
        <f t="shared" si="8"/>
        <v>2.1886447338487796</v>
      </c>
      <c r="O18" s="40">
        <f t="shared" si="9"/>
        <v>118.2408985658911</v>
      </c>
      <c r="P18" s="41">
        <f t="shared" si="10"/>
        <v>248.4135444582619</v>
      </c>
      <c r="Q18" s="40">
        <f t="shared" si="11"/>
        <v>103.0408985658911</v>
      </c>
      <c r="R18" s="41">
        <f t="shared" si="12"/>
        <v>43.169326343213704</v>
      </c>
      <c r="X18" s="18" t="s">
        <v>125</v>
      </c>
      <c r="Y18" s="24">
        <v>-3.3</v>
      </c>
      <c r="Z18" s="20" t="s">
        <v>26</v>
      </c>
      <c r="AA18" s="21" t="s">
        <v>131</v>
      </c>
      <c r="AB18" s="21"/>
      <c r="AC18" s="22"/>
      <c r="AD18" s="22"/>
    </row>
    <row r="19" spans="1:31" ht="17.600000000000001" x14ac:dyDescent="0.55000000000000004">
      <c r="A19" s="74">
        <v>6000</v>
      </c>
      <c r="B19" s="75">
        <f>'FS Antenna Gain'!$B$1203</f>
        <v>42.226508588011143</v>
      </c>
      <c r="C19" s="76">
        <f t="shared" si="0"/>
        <v>0.14323959799088462</v>
      </c>
      <c r="D19" s="77">
        <f t="shared" si="13"/>
        <v>129.29559599745431</v>
      </c>
      <c r="E19" s="77">
        <f t="shared" si="1"/>
        <v>886.97247570091156</v>
      </c>
      <c r="F19" s="78">
        <f t="shared" si="2"/>
        <v>106.29559599745433</v>
      </c>
      <c r="G19" s="79">
        <f t="shared" si="3"/>
        <v>62.792842503722326</v>
      </c>
      <c r="H19" s="85">
        <f t="shared" si="14"/>
        <v>6000</v>
      </c>
      <c r="I19" s="40">
        <f t="shared" si="4"/>
        <v>125.99559599745433</v>
      </c>
      <c r="J19" s="41">
        <f t="shared" si="5"/>
        <v>606.61080694989914</v>
      </c>
      <c r="K19" s="40">
        <f t="shared" si="15"/>
        <v>121.49559599745433</v>
      </c>
      <c r="L19" s="41">
        <f t="shared" si="6"/>
        <v>361.33509355563962</v>
      </c>
      <c r="M19" s="40">
        <f t="shared" si="7"/>
        <v>77.295595997454328</v>
      </c>
      <c r="N19" s="41">
        <f t="shared" si="8"/>
        <v>2.2279741268355826</v>
      </c>
      <c r="O19" s="40">
        <f t="shared" si="9"/>
        <v>118.39559599745434</v>
      </c>
      <c r="P19" s="41">
        <f t="shared" si="10"/>
        <v>252.8774730996472</v>
      </c>
      <c r="Q19" s="40">
        <f t="shared" si="11"/>
        <v>103.19559599745433</v>
      </c>
      <c r="R19" s="41">
        <f t="shared" si="12"/>
        <v>43.945068232461459</v>
      </c>
      <c r="X19" s="18" t="s">
        <v>126</v>
      </c>
      <c r="Y19" s="24">
        <v>-10.9</v>
      </c>
      <c r="Z19" s="20" t="s">
        <v>26</v>
      </c>
      <c r="AA19" s="21" t="s">
        <v>132</v>
      </c>
      <c r="AB19" s="21"/>
      <c r="AC19" s="22"/>
      <c r="AD19" s="22"/>
    </row>
    <row r="20" spans="1:31" ht="17.600000000000001" x14ac:dyDescent="0.55000000000000004">
      <c r="A20" s="22"/>
      <c r="B20" s="22"/>
      <c r="C20" s="22"/>
      <c r="D20" s="22"/>
      <c r="E20" s="22"/>
      <c r="F20" s="22"/>
      <c r="G20" s="22"/>
      <c r="H20" s="22"/>
      <c r="X20" s="18" t="s">
        <v>127</v>
      </c>
      <c r="Y20" s="24">
        <v>-7.8</v>
      </c>
      <c r="Z20" s="20" t="s">
        <v>26</v>
      </c>
      <c r="AA20" s="21" t="s">
        <v>129</v>
      </c>
      <c r="AB20" s="21"/>
      <c r="AC20" s="22"/>
    </row>
    <row r="21" spans="1:31" ht="17.600000000000001" x14ac:dyDescent="0.55000000000000004">
      <c r="A21" s="22"/>
      <c r="B21" s="22"/>
      <c r="C21" s="22"/>
      <c r="D21" s="22"/>
      <c r="E21" s="22"/>
      <c r="F21" s="22"/>
      <c r="G21" s="22"/>
      <c r="H21" s="22"/>
      <c r="X21" s="18" t="s">
        <v>128</v>
      </c>
      <c r="Y21" s="24">
        <v>-26.1</v>
      </c>
      <c r="Z21" s="20" t="s">
        <v>26</v>
      </c>
      <c r="AA21" s="21" t="s">
        <v>130</v>
      </c>
      <c r="AB21" s="21"/>
      <c r="AC21" s="22"/>
    </row>
    <row r="22" spans="1:31" ht="15" thickBot="1" x14ac:dyDescent="0.45">
      <c r="A22" s="72"/>
      <c r="B22" s="72"/>
      <c r="C22" s="72"/>
      <c r="D22" s="80"/>
      <c r="E22" s="80"/>
      <c r="F22" s="80"/>
      <c r="G22" s="80"/>
      <c r="H22" s="72"/>
      <c r="I22" s="72"/>
      <c r="J22" s="72"/>
      <c r="K22" s="72"/>
      <c r="L22" s="72"/>
      <c r="M22" s="72"/>
      <c r="N22" s="72"/>
      <c r="O22" s="72"/>
      <c r="P22" s="72"/>
      <c r="Q22" s="72"/>
      <c r="R22" s="72"/>
      <c r="X22" s="26" t="s">
        <v>44</v>
      </c>
      <c r="Y22" s="27">
        <f>KT + 10*LOG10(BIF.PTP) + NF + IN.PTP</f>
        <v>-94.860899869919436</v>
      </c>
      <c r="Z22" s="28" t="s">
        <v>31</v>
      </c>
      <c r="AA22" s="29"/>
      <c r="AB22" s="29"/>
      <c r="AC22" s="29"/>
      <c r="AD22" s="29"/>
      <c r="AE22" s="30"/>
    </row>
    <row r="23" spans="1:31" x14ac:dyDescent="0.4">
      <c r="A23" s="54"/>
      <c r="B23" s="81"/>
      <c r="C23" s="81"/>
      <c r="D23" s="81"/>
      <c r="E23" s="82"/>
      <c r="F23" s="83"/>
      <c r="G23" s="82"/>
      <c r="H23" s="73"/>
      <c r="I23" s="73"/>
      <c r="J23" s="73"/>
      <c r="K23" s="73"/>
      <c r="L23" s="73"/>
      <c r="M23" s="73"/>
      <c r="N23" s="73"/>
      <c r="O23" s="73"/>
      <c r="P23" s="73"/>
      <c r="Q23" s="73"/>
      <c r="R23" s="73"/>
    </row>
    <row r="24" spans="1:31" x14ac:dyDescent="0.4">
      <c r="A24" s="54"/>
      <c r="B24" s="81"/>
      <c r="C24" s="81"/>
      <c r="D24" s="81"/>
      <c r="E24" s="81"/>
      <c r="F24" s="83"/>
      <c r="G24" s="82"/>
      <c r="H24" s="73"/>
      <c r="I24" s="73"/>
      <c r="J24" s="73"/>
      <c r="K24" s="73"/>
      <c r="L24" s="73"/>
      <c r="M24" s="73"/>
      <c r="N24" s="73"/>
      <c r="O24" s="73"/>
      <c r="P24" s="73"/>
      <c r="Q24" s="73"/>
      <c r="R24" s="73"/>
    </row>
    <row r="25" spans="1:31" x14ac:dyDescent="0.4">
      <c r="A25" s="54"/>
      <c r="B25" s="81"/>
      <c r="C25" s="81"/>
      <c r="D25" s="81"/>
      <c r="E25" s="81"/>
      <c r="F25" s="83"/>
      <c r="G25" s="82"/>
      <c r="H25" s="73"/>
      <c r="I25" s="73"/>
      <c r="J25" s="73"/>
      <c r="K25" s="73"/>
      <c r="L25" s="73"/>
      <c r="M25" s="73"/>
      <c r="N25" s="73"/>
      <c r="O25" s="73"/>
      <c r="P25" s="73"/>
      <c r="Q25" s="73"/>
      <c r="R25" s="73"/>
    </row>
    <row r="26" spans="1:31" x14ac:dyDescent="0.4">
      <c r="A26" s="54"/>
      <c r="B26" s="81"/>
      <c r="C26" s="81"/>
      <c r="D26" s="81"/>
      <c r="E26" s="81"/>
      <c r="F26" s="83"/>
      <c r="G26" s="82"/>
      <c r="H26" s="73"/>
      <c r="I26" s="73"/>
      <c r="J26" s="73"/>
      <c r="K26" s="73"/>
      <c r="L26" s="73"/>
      <c r="M26" s="73"/>
      <c r="N26" s="73"/>
      <c r="O26" s="73"/>
      <c r="P26" s="73"/>
      <c r="Q26" s="73"/>
      <c r="R26" s="73"/>
    </row>
    <row r="27" spans="1:31" x14ac:dyDescent="0.4">
      <c r="A27" s="54"/>
      <c r="B27" s="81"/>
      <c r="C27" s="81"/>
      <c r="D27" s="81"/>
      <c r="E27" s="81"/>
      <c r="F27" s="83"/>
      <c r="G27" s="82"/>
      <c r="H27" s="73"/>
      <c r="I27" s="73"/>
      <c r="J27" s="73"/>
      <c r="K27" s="73"/>
      <c r="L27" s="73"/>
      <c r="M27" s="73"/>
      <c r="N27" s="73"/>
      <c r="O27" s="73"/>
      <c r="P27" s="73"/>
      <c r="Q27" s="73"/>
      <c r="R27" s="73"/>
    </row>
    <row r="28" spans="1:31" x14ac:dyDescent="0.4">
      <c r="A28" s="54"/>
      <c r="B28" s="81"/>
      <c r="C28" s="81"/>
      <c r="D28" s="81"/>
      <c r="E28" s="81"/>
      <c r="F28" s="83"/>
      <c r="G28" s="82"/>
      <c r="H28" s="73"/>
      <c r="I28" s="73"/>
      <c r="J28" s="73"/>
      <c r="K28" s="73"/>
      <c r="L28" s="73"/>
      <c r="M28" s="73"/>
      <c r="N28" s="73"/>
      <c r="O28" s="73"/>
      <c r="P28" s="73"/>
      <c r="Q28" s="73"/>
      <c r="R28" s="73"/>
    </row>
    <row r="29" spans="1:31" x14ac:dyDescent="0.4">
      <c r="A29" s="54"/>
      <c r="B29" s="81"/>
      <c r="C29" s="81"/>
      <c r="D29" s="81"/>
      <c r="E29" s="81"/>
      <c r="F29" s="83"/>
      <c r="G29" s="82"/>
      <c r="H29" s="73"/>
      <c r="I29" s="73"/>
      <c r="J29" s="73"/>
      <c r="K29" s="73"/>
      <c r="L29" s="73"/>
      <c r="M29" s="73"/>
      <c r="N29" s="73"/>
      <c r="O29" s="73"/>
      <c r="P29" s="73"/>
      <c r="Q29" s="73"/>
      <c r="R29" s="73"/>
    </row>
    <row r="30" spans="1:31" x14ac:dyDescent="0.4">
      <c r="A30" s="54"/>
      <c r="B30" s="81"/>
      <c r="C30" s="81"/>
      <c r="D30" s="81"/>
      <c r="E30" s="81"/>
      <c r="F30" s="83"/>
      <c r="G30" s="82"/>
      <c r="H30" s="73"/>
      <c r="I30" s="73"/>
      <c r="J30" s="73"/>
      <c r="K30" s="73"/>
      <c r="L30" s="73"/>
      <c r="M30" s="73"/>
      <c r="N30" s="73"/>
      <c r="O30" s="73"/>
      <c r="P30" s="73"/>
      <c r="Q30" s="73"/>
      <c r="R30" s="73"/>
    </row>
    <row r="31" spans="1:31" x14ac:dyDescent="0.4">
      <c r="A31" s="54"/>
      <c r="B31" s="81"/>
      <c r="C31" s="81"/>
      <c r="D31" s="81"/>
      <c r="E31" s="81"/>
      <c r="F31" s="83"/>
      <c r="G31" s="82"/>
      <c r="H31" s="73"/>
      <c r="I31" s="73"/>
      <c r="J31" s="73"/>
      <c r="K31" s="73"/>
      <c r="L31" s="73"/>
      <c r="M31" s="73"/>
      <c r="N31" s="73"/>
      <c r="O31" s="73"/>
      <c r="P31" s="73"/>
      <c r="Q31" s="73"/>
      <c r="R31" s="73"/>
    </row>
    <row r="32" spans="1:31" x14ac:dyDescent="0.4">
      <c r="A32" s="54"/>
      <c r="B32" s="81"/>
      <c r="C32" s="81"/>
      <c r="D32" s="81"/>
      <c r="E32" s="81"/>
      <c r="F32" s="83"/>
      <c r="G32" s="82"/>
      <c r="H32" s="73"/>
      <c r="I32" s="73"/>
      <c r="J32" s="73"/>
      <c r="K32" s="73"/>
      <c r="L32" s="73"/>
      <c r="M32" s="73"/>
      <c r="N32" s="73"/>
      <c r="O32" s="73"/>
      <c r="P32" s="73"/>
      <c r="Q32" s="73"/>
      <c r="R32" s="73"/>
    </row>
    <row r="33" spans="1:18" x14ac:dyDescent="0.4">
      <c r="A33" s="54"/>
      <c r="B33" s="81"/>
      <c r="C33" s="81"/>
      <c r="D33" s="81"/>
      <c r="E33" s="81"/>
      <c r="F33" s="83"/>
      <c r="G33" s="82"/>
      <c r="H33" s="73"/>
      <c r="I33" s="73"/>
      <c r="J33" s="73"/>
      <c r="K33" s="73"/>
      <c r="L33" s="73"/>
      <c r="M33" s="73"/>
      <c r="N33" s="73"/>
      <c r="O33" s="73"/>
      <c r="P33" s="73"/>
      <c r="Q33" s="73"/>
      <c r="R33" s="73"/>
    </row>
    <row r="34" spans="1:18" x14ac:dyDescent="0.4">
      <c r="A34" s="54"/>
      <c r="B34" s="81"/>
      <c r="C34" s="81"/>
      <c r="D34" s="81"/>
      <c r="E34" s="81"/>
      <c r="F34" s="83"/>
      <c r="G34" s="82"/>
      <c r="H34" s="73"/>
      <c r="I34" s="73"/>
      <c r="J34" s="73"/>
      <c r="K34" s="73"/>
      <c r="L34" s="73"/>
      <c r="M34" s="73"/>
      <c r="N34" s="73"/>
      <c r="O34" s="73"/>
      <c r="P34" s="73"/>
      <c r="Q34" s="73"/>
      <c r="R34" s="73"/>
    </row>
    <row r="35" spans="1:18" x14ac:dyDescent="0.4">
      <c r="A35" s="54"/>
      <c r="B35" s="81"/>
      <c r="C35" s="81"/>
      <c r="D35" s="81"/>
      <c r="E35" s="81"/>
      <c r="F35" s="83"/>
      <c r="G35" s="82"/>
      <c r="H35" s="73"/>
      <c r="I35" s="73"/>
      <c r="J35" s="73"/>
      <c r="K35" s="73"/>
      <c r="L35" s="73"/>
      <c r="M35" s="73"/>
      <c r="N35" s="73"/>
      <c r="O35" s="73"/>
      <c r="P35" s="73"/>
      <c r="Q35" s="73"/>
      <c r="R35" s="73"/>
    </row>
    <row r="36" spans="1:18" x14ac:dyDescent="0.4">
      <c r="A36" s="54"/>
      <c r="B36" s="81"/>
      <c r="C36" s="81"/>
      <c r="D36" s="81"/>
      <c r="E36" s="81"/>
      <c r="F36" s="83"/>
      <c r="G36" s="82"/>
      <c r="H36" s="73"/>
      <c r="I36" s="73"/>
      <c r="J36" s="73"/>
      <c r="K36" s="73"/>
      <c r="L36" s="73"/>
      <c r="M36" s="73"/>
      <c r="N36" s="73"/>
      <c r="O36" s="73"/>
      <c r="P36" s="73"/>
      <c r="Q36" s="73"/>
      <c r="R36" s="73"/>
    </row>
    <row r="37" spans="1:18" x14ac:dyDescent="0.4">
      <c r="A37" s="54"/>
      <c r="B37" s="81"/>
      <c r="C37" s="81"/>
      <c r="D37" s="81"/>
      <c r="E37" s="81"/>
      <c r="F37" s="83"/>
      <c r="G37" s="82"/>
      <c r="H37" s="73"/>
      <c r="I37" s="73"/>
      <c r="J37" s="73"/>
      <c r="K37" s="73"/>
      <c r="L37" s="73"/>
      <c r="M37" s="73"/>
      <c r="N37" s="73"/>
      <c r="O37" s="73"/>
      <c r="P37" s="73"/>
      <c r="Q37" s="73"/>
      <c r="R37" s="73"/>
    </row>
    <row r="38" spans="1:18" x14ac:dyDescent="0.4">
      <c r="A38" s="54"/>
      <c r="B38" s="81"/>
      <c r="C38" s="81"/>
      <c r="D38" s="81"/>
      <c r="E38" s="81"/>
      <c r="F38" s="83"/>
      <c r="G38" s="82"/>
      <c r="H38" s="73"/>
      <c r="I38" s="73"/>
      <c r="J38" s="73"/>
      <c r="K38" s="73"/>
      <c r="L38" s="73"/>
      <c r="M38" s="73"/>
      <c r="N38" s="73"/>
      <c r="O38" s="73"/>
      <c r="P38" s="73"/>
      <c r="Q38" s="73"/>
      <c r="R38" s="73"/>
    </row>
    <row r="39" spans="1:18" x14ac:dyDescent="0.4">
      <c r="A39" s="54"/>
      <c r="B39" s="81"/>
      <c r="C39" s="81"/>
      <c r="D39" s="81"/>
      <c r="E39" s="81"/>
      <c r="F39" s="83"/>
      <c r="G39" s="82"/>
      <c r="H39" s="73"/>
      <c r="I39" s="73"/>
      <c r="J39" s="73"/>
      <c r="K39" s="73"/>
      <c r="L39" s="73"/>
      <c r="M39" s="73"/>
      <c r="N39" s="73"/>
      <c r="O39" s="73"/>
      <c r="P39" s="73"/>
      <c r="Q39" s="73"/>
      <c r="R39" s="73"/>
    </row>
    <row r="40" spans="1:18" x14ac:dyDescent="0.4">
      <c r="A40" s="54"/>
      <c r="B40" s="81"/>
      <c r="C40" s="81"/>
      <c r="D40" s="81"/>
      <c r="E40" s="81"/>
      <c r="F40" s="83"/>
      <c r="G40" s="82"/>
      <c r="H40" s="73"/>
      <c r="I40" s="73"/>
      <c r="J40" s="73"/>
      <c r="K40" s="73"/>
      <c r="L40" s="73"/>
      <c r="M40" s="73"/>
      <c r="N40" s="73"/>
      <c r="O40" s="73"/>
      <c r="P40" s="73"/>
      <c r="Q40" s="73"/>
      <c r="R40" s="73"/>
    </row>
    <row r="41" spans="1:18" x14ac:dyDescent="0.4">
      <c r="A41" s="22"/>
      <c r="B41" s="22"/>
      <c r="C41" s="22"/>
      <c r="D41" s="22"/>
      <c r="E41" s="22"/>
      <c r="F41" s="22"/>
      <c r="G41" s="22"/>
      <c r="H41" s="22"/>
    </row>
    <row r="42" spans="1:18" x14ac:dyDescent="0.4">
      <c r="A42" s="22"/>
      <c r="B42" s="22"/>
      <c r="C42" s="22"/>
      <c r="D42" s="22"/>
      <c r="E42" s="22"/>
      <c r="F42" s="22"/>
      <c r="G42" s="22"/>
      <c r="H42" s="22"/>
    </row>
    <row r="43" spans="1:18" x14ac:dyDescent="0.4">
      <c r="A43" s="22"/>
      <c r="B43" s="22"/>
      <c r="C43" s="22"/>
      <c r="D43" s="22"/>
      <c r="E43" s="22"/>
      <c r="F43" s="22"/>
      <c r="G43" s="22"/>
      <c r="H43" s="22"/>
    </row>
    <row r="52" spans="33:33" x14ac:dyDescent="0.4">
      <c r="AG52" t="s">
        <v>149</v>
      </c>
    </row>
  </sheetData>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M144"/>
  <sheetViews>
    <sheetView topLeftCell="A31" zoomScale="85" zoomScaleNormal="85" workbookViewId="0">
      <selection activeCell="L32" sqref="L32"/>
    </sheetView>
  </sheetViews>
  <sheetFormatPr defaultColWidth="11.3828125" defaultRowHeight="14.6" x14ac:dyDescent="0.4"/>
  <cols>
    <col min="1" max="1" width="17.15234375" customWidth="1"/>
    <col min="2" max="2" width="17.84375" bestFit="1" customWidth="1"/>
    <col min="3" max="3" width="11.69140625" bestFit="1" customWidth="1"/>
    <col min="4" max="4" width="13.84375" customWidth="1"/>
    <col min="6" max="6" width="12" bestFit="1" customWidth="1"/>
    <col min="7" max="7" width="12" customWidth="1"/>
    <col min="8" max="8" width="13.69140625" customWidth="1"/>
    <col min="9" max="9" width="14.84375" customWidth="1"/>
    <col min="13" max="13" width="24" customWidth="1"/>
    <col min="14" max="14" width="10" customWidth="1"/>
    <col min="15" max="15" width="15.3828125" customWidth="1"/>
    <col min="16" max="16" width="15.84375" customWidth="1"/>
    <col min="17" max="18" width="15.3828125" customWidth="1"/>
  </cols>
  <sheetData>
    <row r="3" spans="1:24" x14ac:dyDescent="0.4">
      <c r="A3" t="s">
        <v>5</v>
      </c>
      <c r="B3" t="s">
        <v>6</v>
      </c>
      <c r="D3" s="1" t="s">
        <v>12</v>
      </c>
    </row>
    <row r="4" spans="1:24" x14ac:dyDescent="0.4">
      <c r="A4">
        <v>0</v>
      </c>
      <c r="B4">
        <f>'[3]FS Antenna Gain'!B2</f>
        <v>-17</v>
      </c>
    </row>
    <row r="5" spans="1:24" ht="15" customHeight="1" x14ac:dyDescent="0.4">
      <c r="A5">
        <v>50</v>
      </c>
      <c r="B5">
        <f>'[3]FS Antenna Gain'!B12</f>
        <v>3.6406046128051033</v>
      </c>
      <c r="S5" s="109" t="s">
        <v>111</v>
      </c>
      <c r="T5" s="109"/>
      <c r="U5" s="109"/>
      <c r="V5" s="109"/>
      <c r="W5" s="109"/>
      <c r="X5" s="109"/>
    </row>
    <row r="6" spans="1:24" x14ac:dyDescent="0.4">
      <c r="A6">
        <v>100</v>
      </c>
      <c r="B6">
        <f>'[3]FS Antenna Gain'!B22</f>
        <v>11.056928146072615</v>
      </c>
      <c r="S6" s="109"/>
      <c r="T6" s="109"/>
      <c r="U6" s="109"/>
      <c r="V6" s="109"/>
      <c r="W6" s="109"/>
      <c r="X6" s="109"/>
    </row>
    <row r="7" spans="1:24" x14ac:dyDescent="0.4">
      <c r="A7">
        <v>200</v>
      </c>
      <c r="B7">
        <f>'[3]FS Antenna Gain'!B42</f>
        <v>19.838572024377303</v>
      </c>
      <c r="M7" s="5"/>
      <c r="N7" s="6"/>
      <c r="O7" s="5"/>
      <c r="P7" s="5"/>
      <c r="Q7" s="5"/>
      <c r="R7" s="5"/>
      <c r="S7" s="109"/>
      <c r="T7" s="109"/>
      <c r="U7" s="109"/>
      <c r="V7" s="109"/>
      <c r="W7" s="109"/>
      <c r="X7" s="109"/>
    </row>
    <row r="8" spans="1:24" x14ac:dyDescent="0.4">
      <c r="A8">
        <v>300</v>
      </c>
      <c r="B8">
        <f>'[3]FS Antenna Gain'!B62</f>
        <v>27.543011778996565</v>
      </c>
      <c r="M8" s="5"/>
      <c r="N8" s="6"/>
      <c r="O8" s="5"/>
      <c r="P8" s="5"/>
      <c r="Q8" s="5"/>
      <c r="R8" s="5"/>
      <c r="S8" s="109"/>
      <c r="T8" s="109"/>
      <c r="U8" s="109"/>
      <c r="V8" s="109"/>
      <c r="W8" s="109"/>
      <c r="X8" s="109"/>
    </row>
    <row r="9" spans="1:24" x14ac:dyDescent="0.4">
      <c r="A9">
        <v>400</v>
      </c>
      <c r="B9">
        <f>'[3]FS Antenna Gain'!B82</f>
        <v>31.403038687188083</v>
      </c>
      <c r="M9" s="5"/>
      <c r="N9" s="6"/>
      <c r="O9" s="5"/>
      <c r="P9" s="5"/>
      <c r="Q9" s="5"/>
      <c r="R9" s="5"/>
      <c r="S9" s="109"/>
      <c r="T9" s="109"/>
      <c r="U9" s="109"/>
      <c r="V9" s="109"/>
      <c r="W9" s="109"/>
      <c r="X9" s="109"/>
    </row>
    <row r="10" spans="1:24" x14ac:dyDescent="0.4">
      <c r="A10">
        <v>500</v>
      </c>
      <c r="B10">
        <f>'[3]FS Antenna Gain'!B102</f>
        <v>33.72086679106053</v>
      </c>
      <c r="M10" s="5"/>
      <c r="N10" s="6"/>
      <c r="O10" s="5"/>
      <c r="P10" s="5"/>
      <c r="Q10" s="5"/>
      <c r="R10" s="5"/>
      <c r="S10" s="109"/>
      <c r="T10" s="109"/>
      <c r="U10" s="109"/>
      <c r="V10" s="109"/>
      <c r="W10" s="109"/>
      <c r="X10" s="109"/>
    </row>
    <row r="11" spans="1:24" x14ac:dyDescent="0.4">
      <c r="A11">
        <v>600</v>
      </c>
      <c r="B11">
        <f>'[3]FS Antenna Gain'!B122</f>
        <v>35.266680605510913</v>
      </c>
      <c r="M11" s="5"/>
      <c r="N11" s="6"/>
      <c r="O11" s="5"/>
      <c r="P11" s="5"/>
      <c r="Q11" s="5"/>
      <c r="R11" s="5"/>
      <c r="S11" s="109"/>
      <c r="T11" s="109"/>
      <c r="U11" s="109"/>
      <c r="V11" s="109"/>
      <c r="W11" s="109"/>
      <c r="X11" s="109"/>
    </row>
    <row r="12" spans="1:24" x14ac:dyDescent="0.4">
      <c r="A12">
        <v>700</v>
      </c>
      <c r="B12">
        <f>'[3]FS Antenna Gain'!B142</f>
        <v>36.37107430647346</v>
      </c>
      <c r="M12" s="5"/>
      <c r="N12" s="6"/>
      <c r="O12" s="5"/>
      <c r="P12" s="5"/>
      <c r="Q12" s="5"/>
      <c r="R12" s="5"/>
      <c r="S12" s="109"/>
      <c r="T12" s="109"/>
      <c r="U12" s="109"/>
      <c r="V12" s="109"/>
      <c r="W12" s="109"/>
      <c r="X12" s="109"/>
    </row>
    <row r="13" spans="1:24" x14ac:dyDescent="0.4">
      <c r="A13">
        <v>800</v>
      </c>
      <c r="B13">
        <f>'[3]FS Antenna Gain'!B162</f>
        <v>37.199482008787847</v>
      </c>
      <c r="M13" s="5"/>
      <c r="N13" s="6"/>
      <c r="O13" s="5"/>
      <c r="P13" s="5"/>
      <c r="Q13" s="5"/>
      <c r="R13" s="5"/>
    </row>
    <row r="14" spans="1:24" x14ac:dyDescent="0.4">
      <c r="A14">
        <v>900</v>
      </c>
      <c r="B14">
        <f>'[3]FS Antenna Gain'!B182</f>
        <v>37.843857229090183</v>
      </c>
      <c r="M14" s="5"/>
      <c r="N14" s="6"/>
      <c r="O14" s="5"/>
      <c r="P14" s="5"/>
      <c r="Q14" s="5"/>
      <c r="R14" s="5"/>
      <c r="S14" s="109" t="s">
        <v>19</v>
      </c>
      <c r="T14" s="109"/>
      <c r="U14" s="109"/>
      <c r="V14" s="109"/>
      <c r="W14" s="109"/>
      <c r="X14" s="109"/>
    </row>
    <row r="15" spans="1:24" x14ac:dyDescent="0.4">
      <c r="A15">
        <v>1000</v>
      </c>
      <c r="B15">
        <f>'[3]FS Antenna Gain'!B202</f>
        <v>38.359389884318723</v>
      </c>
      <c r="M15" s="5"/>
      <c r="N15" s="6"/>
      <c r="O15" s="5"/>
      <c r="P15" s="5"/>
      <c r="Q15" s="5"/>
      <c r="R15" s="5"/>
      <c r="S15" s="109"/>
      <c r="T15" s="109"/>
      <c r="U15" s="109"/>
      <c r="V15" s="109"/>
      <c r="W15" s="109"/>
      <c r="X15" s="109"/>
    </row>
    <row r="16" spans="1:24" x14ac:dyDescent="0.4">
      <c r="A16">
        <v>1500</v>
      </c>
      <c r="B16">
        <f>'[3]FS Antenna Gain'!B302</f>
        <v>39.906131032509172</v>
      </c>
      <c r="M16" s="5"/>
      <c r="N16" s="6"/>
      <c r="O16" s="5"/>
      <c r="P16" s="5"/>
      <c r="Q16" s="5"/>
      <c r="R16" s="5"/>
      <c r="S16" s="109"/>
      <c r="T16" s="109"/>
      <c r="U16" s="109"/>
      <c r="V16" s="109"/>
      <c r="W16" s="109"/>
      <c r="X16" s="109"/>
    </row>
    <row r="17" spans="1:24" x14ac:dyDescent="0.4">
      <c r="A17">
        <v>2000</v>
      </c>
      <c r="B17">
        <f>'[3]FS Antenna Gain'!B402</f>
        <v>40.679564437234369</v>
      </c>
      <c r="M17" s="5"/>
      <c r="N17" s="6"/>
      <c r="O17" s="5"/>
      <c r="P17" s="5"/>
      <c r="Q17" s="5"/>
      <c r="R17" s="5"/>
      <c r="S17" s="109"/>
      <c r="T17" s="109"/>
      <c r="U17" s="109"/>
      <c r="V17" s="109"/>
      <c r="W17" s="109"/>
      <c r="X17" s="109"/>
    </row>
    <row r="18" spans="1:24" x14ac:dyDescent="0.4">
      <c r="A18">
        <v>3000</v>
      </c>
      <c r="B18">
        <f>'[3]FS Antenna Gain'!B602</f>
        <v>41.453026844503796</v>
      </c>
      <c r="M18" s="5"/>
      <c r="N18" s="6"/>
      <c r="O18" s="5"/>
      <c r="P18" s="5"/>
      <c r="Q18" s="5"/>
      <c r="R18" s="5"/>
    </row>
    <row r="19" spans="1:24" x14ac:dyDescent="0.4">
      <c r="A19">
        <v>4000</v>
      </c>
      <c r="B19">
        <f>'[3]FS Antenna Gain'!B802</f>
        <v>41.839765903437019</v>
      </c>
      <c r="M19" s="5"/>
      <c r="N19" s="6"/>
      <c r="O19" s="5"/>
      <c r="P19" s="5"/>
      <c r="Q19" s="5"/>
      <c r="R19" s="5"/>
    </row>
    <row r="20" spans="1:24" x14ac:dyDescent="0.4">
      <c r="A20">
        <v>5000</v>
      </c>
      <c r="B20">
        <f>'[3]FS Antenna Gain'!B1002</f>
        <v>42.071811156447914</v>
      </c>
      <c r="M20" s="5"/>
      <c r="N20" s="6"/>
      <c r="O20" s="5"/>
      <c r="P20" s="5"/>
      <c r="Q20" s="5"/>
      <c r="R20" s="5"/>
    </row>
    <row r="21" spans="1:24" x14ac:dyDescent="0.4">
      <c r="A21">
        <v>6000</v>
      </c>
      <c r="B21">
        <f>'[3]FS Antenna Gain'!B1203</f>
        <v>42.226508588011143</v>
      </c>
      <c r="M21" s="5"/>
      <c r="N21" s="6"/>
      <c r="O21" s="5"/>
      <c r="P21" s="5"/>
      <c r="Q21" s="5"/>
      <c r="R21" s="5"/>
    </row>
    <row r="22" spans="1:24" x14ac:dyDescent="0.4">
      <c r="M22" s="5"/>
      <c r="N22" s="6"/>
      <c r="O22" s="5"/>
      <c r="P22" s="5"/>
      <c r="Q22" s="5"/>
      <c r="R22" s="5"/>
    </row>
    <row r="23" spans="1:24" x14ac:dyDescent="0.4">
      <c r="M23" s="5"/>
      <c r="N23" s="6"/>
      <c r="O23" s="5"/>
      <c r="P23" s="5"/>
      <c r="Q23" s="5"/>
      <c r="R23" s="5"/>
    </row>
    <row r="24" spans="1:24" ht="54" customHeight="1" x14ac:dyDescent="0.4">
      <c r="A24" s="3" t="s">
        <v>3</v>
      </c>
      <c r="B24" s="4">
        <f>-113.83+10*LOG(1250)+8</f>
        <v>-74.860899869919436</v>
      </c>
      <c r="C24" s="4" t="s">
        <v>4</v>
      </c>
      <c r="M24" s="5"/>
      <c r="N24" s="6"/>
      <c r="O24" s="5"/>
      <c r="P24" s="5"/>
      <c r="Q24" s="5"/>
      <c r="R24" s="5"/>
    </row>
    <row r="25" spans="1:24" x14ac:dyDescent="0.4">
      <c r="M25" s="5"/>
      <c r="N25" s="6"/>
      <c r="O25" s="5"/>
      <c r="P25" s="5"/>
      <c r="Q25" s="5"/>
      <c r="R25" s="5"/>
    </row>
    <row r="26" spans="1:24" x14ac:dyDescent="0.4">
      <c r="A26" s="1" t="s">
        <v>2</v>
      </c>
      <c r="M26" s="5"/>
      <c r="N26" s="6"/>
      <c r="O26" s="5"/>
      <c r="P26" s="5"/>
      <c r="Q26" s="5"/>
      <c r="R26" s="5"/>
    </row>
    <row r="27" spans="1:24" x14ac:dyDescent="0.4">
      <c r="A27" t="s">
        <v>7</v>
      </c>
      <c r="B27" t="s">
        <v>173</v>
      </c>
      <c r="C27" t="s">
        <v>180</v>
      </c>
      <c r="D27" t="s">
        <v>174</v>
      </c>
      <c r="E27" t="s">
        <v>175</v>
      </c>
      <c r="F27" t="s">
        <v>179</v>
      </c>
      <c r="G27" t="s">
        <v>176</v>
      </c>
      <c r="H27" t="s">
        <v>177</v>
      </c>
      <c r="I27" t="s">
        <v>178</v>
      </c>
      <c r="J27" t="s">
        <v>0</v>
      </c>
      <c r="K27" s="2" t="s">
        <v>112</v>
      </c>
      <c r="L27" t="s">
        <v>8</v>
      </c>
      <c r="M27" s="5"/>
      <c r="N27" s="6"/>
      <c r="O27" s="5"/>
      <c r="P27" s="5"/>
      <c r="Q27" s="5"/>
      <c r="R27" s="5"/>
    </row>
    <row r="28" spans="1:24" x14ac:dyDescent="0.4">
      <c r="A28">
        <f>A$4</f>
        <v>0</v>
      </c>
      <c r="B28">
        <v>7</v>
      </c>
      <c r="C28">
        <v>2</v>
      </c>
      <c r="D28" s="66">
        <f>10*LOG(1.25/10)</f>
        <v>-9.0308998699194358</v>
      </c>
      <c r="E28">
        <v>0</v>
      </c>
      <c r="F28">
        <v>3.3</v>
      </c>
      <c r="G28">
        <f t="shared" ref="G28:G43" si="0">B4</f>
        <v>-17</v>
      </c>
      <c r="H28">
        <v>-74</v>
      </c>
      <c r="I28">
        <v>-20</v>
      </c>
      <c r="J28" s="5">
        <f>-(B28-C28+D28-E28-F28+G28-H28-I28)</f>
        <v>-69.669100130080565</v>
      </c>
      <c r="K28" s="2">
        <f t="shared" ref="K28:K43" si="1">10^((-J28-32.44-20*LOG10(74))/20)</f>
        <v>0.98225282553921611</v>
      </c>
      <c r="L28">
        <v>0</v>
      </c>
      <c r="M28" s="5"/>
      <c r="N28" s="6"/>
      <c r="O28" s="5"/>
      <c r="P28" s="5"/>
      <c r="Q28" s="5"/>
      <c r="R28" s="5"/>
    </row>
    <row r="29" spans="1:24" x14ac:dyDescent="0.4">
      <c r="A29">
        <f>A$5</f>
        <v>50</v>
      </c>
      <c r="B29">
        <v>7</v>
      </c>
      <c r="C29">
        <v>2</v>
      </c>
      <c r="D29" s="66">
        <f t="shared" ref="D29:D43" si="2">10*LOG(1.25/10)</f>
        <v>-9.0308998699194358</v>
      </c>
      <c r="E29">
        <v>0</v>
      </c>
      <c r="F29">
        <v>3.3</v>
      </c>
      <c r="G29">
        <f t="shared" si="0"/>
        <v>3.6406046128051033</v>
      </c>
      <c r="H29">
        <v>-74</v>
      </c>
      <c r="I29">
        <v>-20</v>
      </c>
      <c r="J29" s="5">
        <f t="shared" ref="J29:J43" si="3">-(B29-C29+D29-E29-F29+G29-H29-I29)</f>
        <v>-90.309704742885671</v>
      </c>
      <c r="K29" s="2">
        <f t="shared" si="1"/>
        <v>10.574346016858742</v>
      </c>
      <c r="L29">
        <v>50</v>
      </c>
      <c r="M29" s="5"/>
      <c r="N29" s="6"/>
      <c r="O29" s="5"/>
      <c r="P29" s="5"/>
      <c r="Q29" s="5"/>
      <c r="R29" s="5"/>
    </row>
    <row r="30" spans="1:24" x14ac:dyDescent="0.4">
      <c r="A30">
        <f>A$6</f>
        <v>100</v>
      </c>
      <c r="B30">
        <v>7</v>
      </c>
      <c r="C30">
        <v>2</v>
      </c>
      <c r="D30" s="66">
        <f t="shared" si="2"/>
        <v>-9.0308998699194358</v>
      </c>
      <c r="E30">
        <v>0</v>
      </c>
      <c r="F30">
        <v>3.3</v>
      </c>
      <c r="G30">
        <f t="shared" si="0"/>
        <v>11.056928146072615</v>
      </c>
      <c r="H30">
        <v>-74</v>
      </c>
      <c r="I30">
        <v>-20</v>
      </c>
      <c r="J30" s="5">
        <f t="shared" si="3"/>
        <v>-97.726028276153173</v>
      </c>
      <c r="K30" s="2">
        <f t="shared" si="1"/>
        <v>24.835316218851585</v>
      </c>
      <c r="L30">
        <v>100</v>
      </c>
      <c r="M30" s="5"/>
      <c r="N30" s="6"/>
      <c r="O30" s="5"/>
      <c r="P30" s="5"/>
      <c r="Q30" s="5"/>
      <c r="R30" s="5"/>
    </row>
    <row r="31" spans="1:24" x14ac:dyDescent="0.4">
      <c r="A31">
        <f>A$7</f>
        <v>200</v>
      </c>
      <c r="B31">
        <v>7</v>
      </c>
      <c r="C31">
        <v>2</v>
      </c>
      <c r="D31" s="66">
        <f t="shared" si="2"/>
        <v>-9.0308998699194358</v>
      </c>
      <c r="E31">
        <v>0</v>
      </c>
      <c r="F31">
        <v>3.3</v>
      </c>
      <c r="G31">
        <f t="shared" si="0"/>
        <v>19.838572024377303</v>
      </c>
      <c r="H31">
        <v>-74</v>
      </c>
      <c r="I31">
        <v>-20</v>
      </c>
      <c r="J31" s="5">
        <f t="shared" si="3"/>
        <v>-106.50767215445786</v>
      </c>
      <c r="K31" s="2">
        <f t="shared" si="1"/>
        <v>68.257737361745498</v>
      </c>
      <c r="L31">
        <v>200</v>
      </c>
      <c r="M31" s="5"/>
      <c r="N31" s="6"/>
      <c r="O31" s="5"/>
      <c r="P31" s="5"/>
      <c r="Q31" s="5"/>
      <c r="R31" s="5"/>
    </row>
    <row r="32" spans="1:24" x14ac:dyDescent="0.4">
      <c r="A32">
        <f>A$8</f>
        <v>300</v>
      </c>
      <c r="B32">
        <v>7</v>
      </c>
      <c r="C32">
        <v>2</v>
      </c>
      <c r="D32" s="66">
        <f t="shared" si="2"/>
        <v>-9.0308998699194358</v>
      </c>
      <c r="E32">
        <v>0</v>
      </c>
      <c r="F32">
        <v>3.3</v>
      </c>
      <c r="G32">
        <f t="shared" si="0"/>
        <v>27.543011778996565</v>
      </c>
      <c r="H32">
        <v>-74</v>
      </c>
      <c r="I32">
        <v>-20</v>
      </c>
      <c r="J32" s="5">
        <f t="shared" si="3"/>
        <v>-114.21211190907712</v>
      </c>
      <c r="K32" s="2">
        <f t="shared" si="1"/>
        <v>165.71959975531627</v>
      </c>
      <c r="L32">
        <v>300</v>
      </c>
    </row>
    <row r="33" spans="1:16" x14ac:dyDescent="0.4">
      <c r="A33">
        <f>A$9</f>
        <v>400</v>
      </c>
      <c r="B33">
        <v>7</v>
      </c>
      <c r="C33">
        <v>2</v>
      </c>
      <c r="D33" s="66">
        <f t="shared" si="2"/>
        <v>-9.0308998699194358</v>
      </c>
      <c r="E33">
        <v>0</v>
      </c>
      <c r="F33">
        <v>3.3</v>
      </c>
      <c r="G33">
        <f t="shared" si="0"/>
        <v>31.403038687188083</v>
      </c>
      <c r="H33">
        <v>-74</v>
      </c>
      <c r="I33">
        <v>-20</v>
      </c>
      <c r="J33" s="5">
        <f t="shared" si="3"/>
        <v>-118.07213881726865</v>
      </c>
      <c r="K33" s="2">
        <f t="shared" si="1"/>
        <v>258.44921721965227</v>
      </c>
      <c r="L33">
        <v>400</v>
      </c>
      <c r="M33" s="68"/>
      <c r="N33" s="69"/>
      <c r="O33" s="68"/>
      <c r="P33" s="68"/>
    </row>
    <row r="34" spans="1:16" x14ac:dyDescent="0.4">
      <c r="A34">
        <f>A$10</f>
        <v>500</v>
      </c>
      <c r="B34">
        <v>7</v>
      </c>
      <c r="C34">
        <v>2</v>
      </c>
      <c r="D34" s="66">
        <f t="shared" si="2"/>
        <v>-9.0308998699194358</v>
      </c>
      <c r="E34">
        <v>0</v>
      </c>
      <c r="F34">
        <v>3.3</v>
      </c>
      <c r="G34">
        <f t="shared" si="0"/>
        <v>33.72086679106053</v>
      </c>
      <c r="H34">
        <v>-74</v>
      </c>
      <c r="I34">
        <v>-20</v>
      </c>
      <c r="J34" s="5">
        <f t="shared" si="3"/>
        <v>-120.3899669211411</v>
      </c>
      <c r="K34" s="2">
        <f t="shared" si="1"/>
        <v>337.49444296656412</v>
      </c>
      <c r="L34">
        <v>500</v>
      </c>
    </row>
    <row r="35" spans="1:16" x14ac:dyDescent="0.4">
      <c r="A35">
        <f>A$11</f>
        <v>600</v>
      </c>
      <c r="B35">
        <v>7</v>
      </c>
      <c r="C35">
        <v>2</v>
      </c>
      <c r="D35" s="66">
        <f t="shared" si="2"/>
        <v>-9.0308998699194358</v>
      </c>
      <c r="E35">
        <v>0</v>
      </c>
      <c r="F35">
        <v>3.3</v>
      </c>
      <c r="G35">
        <f t="shared" si="0"/>
        <v>35.266680605510913</v>
      </c>
      <c r="H35">
        <v>-74</v>
      </c>
      <c r="I35">
        <v>-20</v>
      </c>
      <c r="J35" s="5">
        <f t="shared" si="3"/>
        <v>-121.93578073559148</v>
      </c>
      <c r="K35" s="2">
        <f t="shared" si="1"/>
        <v>403.23416072058177</v>
      </c>
      <c r="L35">
        <v>600</v>
      </c>
    </row>
    <row r="36" spans="1:16" x14ac:dyDescent="0.4">
      <c r="A36">
        <f>A$12</f>
        <v>700</v>
      </c>
      <c r="B36">
        <v>7</v>
      </c>
      <c r="C36">
        <v>2</v>
      </c>
      <c r="D36" s="66">
        <f t="shared" si="2"/>
        <v>-9.0308998699194358</v>
      </c>
      <c r="E36">
        <v>0</v>
      </c>
      <c r="F36">
        <v>3.3</v>
      </c>
      <c r="G36">
        <f t="shared" si="0"/>
        <v>36.37107430647346</v>
      </c>
      <c r="H36">
        <v>-74</v>
      </c>
      <c r="I36">
        <v>-20</v>
      </c>
      <c r="J36" s="5">
        <f t="shared" si="3"/>
        <v>-123.04017443655403</v>
      </c>
      <c r="K36" s="2">
        <f t="shared" si="1"/>
        <v>457.90670422994953</v>
      </c>
      <c r="L36">
        <v>700</v>
      </c>
    </row>
    <row r="37" spans="1:16" x14ac:dyDescent="0.4">
      <c r="A37">
        <f>A$13</f>
        <v>800</v>
      </c>
      <c r="B37">
        <v>7</v>
      </c>
      <c r="C37">
        <v>2</v>
      </c>
      <c r="D37" s="66">
        <f t="shared" si="2"/>
        <v>-9.0308998699194358</v>
      </c>
      <c r="E37">
        <v>0</v>
      </c>
      <c r="F37">
        <v>3.3</v>
      </c>
      <c r="G37">
        <f t="shared" si="0"/>
        <v>37.199482008787847</v>
      </c>
      <c r="H37">
        <v>-74</v>
      </c>
      <c r="I37">
        <v>-20</v>
      </c>
      <c r="J37" s="5">
        <f t="shared" si="3"/>
        <v>-123.86858213886842</v>
      </c>
      <c r="K37" s="2">
        <f t="shared" si="1"/>
        <v>503.72950225624453</v>
      </c>
      <c r="L37">
        <v>800</v>
      </c>
    </row>
    <row r="38" spans="1:16" x14ac:dyDescent="0.4">
      <c r="A38">
        <f>A$14</f>
        <v>900</v>
      </c>
      <c r="B38">
        <v>7</v>
      </c>
      <c r="C38">
        <v>2</v>
      </c>
      <c r="D38" s="66">
        <f t="shared" si="2"/>
        <v>-9.0308998699194358</v>
      </c>
      <c r="E38">
        <v>0</v>
      </c>
      <c r="F38">
        <v>3.3</v>
      </c>
      <c r="G38">
        <f t="shared" si="0"/>
        <v>37.843857229090183</v>
      </c>
      <c r="H38">
        <v>-74</v>
      </c>
      <c r="I38">
        <v>-20</v>
      </c>
      <c r="J38" s="5">
        <f t="shared" si="3"/>
        <v>-124.51295735917074</v>
      </c>
      <c r="K38" s="2">
        <f t="shared" si="1"/>
        <v>542.52049361555373</v>
      </c>
      <c r="L38">
        <v>900</v>
      </c>
    </row>
    <row r="39" spans="1:16" x14ac:dyDescent="0.4">
      <c r="A39">
        <f>A$15</f>
        <v>1000</v>
      </c>
      <c r="B39">
        <v>7</v>
      </c>
      <c r="C39">
        <v>2</v>
      </c>
      <c r="D39" s="66">
        <f t="shared" si="2"/>
        <v>-9.0308998699194358</v>
      </c>
      <c r="E39">
        <v>0</v>
      </c>
      <c r="F39">
        <v>3.3</v>
      </c>
      <c r="G39">
        <f t="shared" si="0"/>
        <v>38.359389884318723</v>
      </c>
      <c r="H39">
        <v>-74</v>
      </c>
      <c r="I39">
        <v>-20</v>
      </c>
      <c r="J39" s="5">
        <f t="shared" si="3"/>
        <v>-125.0284900143993</v>
      </c>
      <c r="K39" s="2">
        <f t="shared" si="1"/>
        <v>575.69542873750311</v>
      </c>
      <c r="L39">
        <v>1000</v>
      </c>
    </row>
    <row r="40" spans="1:16" x14ac:dyDescent="0.4">
      <c r="A40">
        <f>A$16</f>
        <v>1500</v>
      </c>
      <c r="B40">
        <v>7</v>
      </c>
      <c r="C40">
        <v>2</v>
      </c>
      <c r="D40" s="66">
        <f t="shared" si="2"/>
        <v>-9.0308998699194358</v>
      </c>
      <c r="E40">
        <v>0</v>
      </c>
      <c r="F40">
        <v>3.3</v>
      </c>
      <c r="G40">
        <f t="shared" si="0"/>
        <v>39.906131032509172</v>
      </c>
      <c r="H40">
        <v>-74</v>
      </c>
      <c r="I40">
        <v>-20</v>
      </c>
      <c r="J40" s="5">
        <f t="shared" si="3"/>
        <v>-126.57523116258974</v>
      </c>
      <c r="K40" s="2">
        <f t="shared" si="1"/>
        <v>687.90717365826549</v>
      </c>
      <c r="L40">
        <v>1500</v>
      </c>
    </row>
    <row r="41" spans="1:16" x14ac:dyDescent="0.4">
      <c r="A41">
        <f>A$17</f>
        <v>2000</v>
      </c>
      <c r="B41">
        <v>7</v>
      </c>
      <c r="C41">
        <v>2</v>
      </c>
      <c r="D41" s="66">
        <f t="shared" si="2"/>
        <v>-9.0308998699194358</v>
      </c>
      <c r="E41">
        <v>0</v>
      </c>
      <c r="F41">
        <v>3.3</v>
      </c>
      <c r="G41">
        <f t="shared" si="0"/>
        <v>40.679564437234369</v>
      </c>
      <c r="H41">
        <v>-74</v>
      </c>
      <c r="I41">
        <v>-20</v>
      </c>
      <c r="J41" s="5">
        <f t="shared" si="3"/>
        <v>-127.34866456731493</v>
      </c>
      <c r="K41" s="2">
        <f t="shared" si="1"/>
        <v>751.97172102996421</v>
      </c>
      <c r="L41">
        <v>2000</v>
      </c>
    </row>
    <row r="42" spans="1:16" x14ac:dyDescent="0.4">
      <c r="A42">
        <f>A$18</f>
        <v>3000</v>
      </c>
      <c r="B42">
        <v>7</v>
      </c>
      <c r="C42">
        <v>2</v>
      </c>
      <c r="D42" s="66">
        <f t="shared" si="2"/>
        <v>-9.0308998699194358</v>
      </c>
      <c r="E42">
        <v>0</v>
      </c>
      <c r="F42">
        <v>3.3</v>
      </c>
      <c r="G42">
        <f t="shared" si="0"/>
        <v>41.453026844503796</v>
      </c>
      <c r="H42">
        <v>-74</v>
      </c>
      <c r="I42">
        <v>-20</v>
      </c>
      <c r="J42" s="5">
        <f t="shared" si="3"/>
        <v>-128.12212697458438</v>
      </c>
      <c r="K42" s="2">
        <f t="shared" si="1"/>
        <v>822.00532133428101</v>
      </c>
      <c r="L42">
        <v>3000</v>
      </c>
    </row>
    <row r="43" spans="1:16" x14ac:dyDescent="0.4">
      <c r="A43">
        <f>A$19</f>
        <v>4000</v>
      </c>
      <c r="B43">
        <v>7</v>
      </c>
      <c r="C43">
        <v>2</v>
      </c>
      <c r="D43" s="66">
        <f t="shared" si="2"/>
        <v>-9.0308998699194358</v>
      </c>
      <c r="E43">
        <v>0</v>
      </c>
      <c r="F43">
        <v>3.3</v>
      </c>
      <c r="G43">
        <f t="shared" si="0"/>
        <v>41.839765903437019</v>
      </c>
      <c r="H43">
        <v>-74</v>
      </c>
      <c r="I43">
        <v>-20</v>
      </c>
      <c r="J43" s="5">
        <f t="shared" si="3"/>
        <v>-128.50886603351759</v>
      </c>
      <c r="K43" s="2">
        <f t="shared" si="1"/>
        <v>859.43212233904035</v>
      </c>
      <c r="L43">
        <v>4000</v>
      </c>
    </row>
    <row r="44" spans="1:16" x14ac:dyDescent="0.4">
      <c r="C44" s="7"/>
    </row>
    <row r="46" spans="1:16" x14ac:dyDescent="0.4">
      <c r="A46" s="1" t="s">
        <v>10</v>
      </c>
      <c r="I46" s="2"/>
    </row>
    <row r="47" spans="1:16" x14ac:dyDescent="0.4">
      <c r="A47" t="s">
        <v>7</v>
      </c>
      <c r="B47" t="s">
        <v>173</v>
      </c>
      <c r="C47" t="s">
        <v>180</v>
      </c>
      <c r="D47" t="s">
        <v>174</v>
      </c>
      <c r="E47" t="s">
        <v>175</v>
      </c>
      <c r="F47" t="s">
        <v>179</v>
      </c>
      <c r="G47" t="s">
        <v>176</v>
      </c>
      <c r="H47" t="s">
        <v>177</v>
      </c>
      <c r="I47" t="s">
        <v>178</v>
      </c>
      <c r="J47" t="s">
        <v>0</v>
      </c>
      <c r="K47" s="2" t="s">
        <v>113</v>
      </c>
      <c r="L47" t="s">
        <v>8</v>
      </c>
    </row>
    <row r="48" spans="1:16" x14ac:dyDescent="0.4">
      <c r="A48">
        <f>A$4</f>
        <v>0</v>
      </c>
      <c r="B48">
        <v>7</v>
      </c>
      <c r="C48">
        <v>2</v>
      </c>
      <c r="D48" s="66">
        <f>10*LOG(1.25/10)</f>
        <v>-9.0308998699194358</v>
      </c>
      <c r="E48">
        <v>0</v>
      </c>
      <c r="F48">
        <v>10.9</v>
      </c>
      <c r="G48">
        <f>B4</f>
        <v>-17</v>
      </c>
      <c r="H48">
        <v>-74</v>
      </c>
      <c r="I48">
        <v>-20</v>
      </c>
      <c r="J48" s="5">
        <f>-(B48-C48+D48-E48-F48+G48-H48-I48)</f>
        <v>-62.069100130080564</v>
      </c>
      <c r="K48" s="2">
        <f t="shared" ref="K48:K63" si="4">10^((-J48-32.44-20*LOG10(74))/20)</f>
        <v>0.40947112979452777</v>
      </c>
      <c r="L48">
        <v>0</v>
      </c>
    </row>
    <row r="49" spans="1:12" x14ac:dyDescent="0.4">
      <c r="A49">
        <f>A$5</f>
        <v>50</v>
      </c>
      <c r="B49">
        <v>7</v>
      </c>
      <c r="C49">
        <v>2</v>
      </c>
      <c r="D49" s="66">
        <f t="shared" ref="D49:D63" si="5">10*LOG(1.25/10)</f>
        <v>-9.0308998699194358</v>
      </c>
      <c r="E49">
        <v>0</v>
      </c>
      <c r="F49">
        <v>10.9</v>
      </c>
      <c r="G49">
        <f t="shared" ref="G49:G63" si="6">B5</f>
        <v>3.6406046128051033</v>
      </c>
      <c r="H49">
        <v>-74</v>
      </c>
      <c r="I49">
        <v>-20</v>
      </c>
      <c r="J49" s="5">
        <f t="shared" ref="J49:J63" si="7">-(B49-C49+D49-E49-F49+G49-H49-I49)</f>
        <v>-82.709704742885663</v>
      </c>
      <c r="K49" s="2">
        <f t="shared" si="4"/>
        <v>4.4081211046498963</v>
      </c>
      <c r="L49">
        <v>50</v>
      </c>
    </row>
    <row r="50" spans="1:12" x14ac:dyDescent="0.4">
      <c r="A50">
        <f>A$6</f>
        <v>100</v>
      </c>
      <c r="B50">
        <v>7</v>
      </c>
      <c r="C50">
        <v>2</v>
      </c>
      <c r="D50" s="66">
        <f t="shared" si="5"/>
        <v>-9.0308998699194358</v>
      </c>
      <c r="E50">
        <v>0</v>
      </c>
      <c r="F50">
        <v>10.9</v>
      </c>
      <c r="G50">
        <f t="shared" si="6"/>
        <v>11.056928146072615</v>
      </c>
      <c r="H50">
        <v>-74</v>
      </c>
      <c r="I50">
        <v>-20</v>
      </c>
      <c r="J50" s="5">
        <f t="shared" si="7"/>
        <v>-90.126028276153178</v>
      </c>
      <c r="K50" s="2">
        <f t="shared" si="4"/>
        <v>10.353082960443487</v>
      </c>
      <c r="L50">
        <v>100</v>
      </c>
    </row>
    <row r="51" spans="1:12" x14ac:dyDescent="0.4">
      <c r="A51">
        <f>A$7</f>
        <v>200</v>
      </c>
      <c r="B51">
        <v>7</v>
      </c>
      <c r="C51">
        <v>2</v>
      </c>
      <c r="D51" s="66">
        <f t="shared" si="5"/>
        <v>-9.0308998699194358</v>
      </c>
      <c r="E51">
        <v>0</v>
      </c>
      <c r="F51">
        <v>10.9</v>
      </c>
      <c r="G51">
        <f t="shared" si="6"/>
        <v>19.838572024377303</v>
      </c>
      <c r="H51">
        <v>-74</v>
      </c>
      <c r="I51">
        <v>-20</v>
      </c>
      <c r="J51" s="5">
        <f t="shared" si="7"/>
        <v>-98.90767215445787</v>
      </c>
      <c r="K51" s="2">
        <f t="shared" si="4"/>
        <v>28.45456089107094</v>
      </c>
      <c r="L51">
        <v>200</v>
      </c>
    </row>
    <row r="52" spans="1:12" x14ac:dyDescent="0.4">
      <c r="A52">
        <f>A$8</f>
        <v>300</v>
      </c>
      <c r="B52">
        <v>7</v>
      </c>
      <c r="C52">
        <v>2</v>
      </c>
      <c r="D52" s="66">
        <f t="shared" si="5"/>
        <v>-9.0308998699194358</v>
      </c>
      <c r="E52">
        <v>0</v>
      </c>
      <c r="F52">
        <v>10.9</v>
      </c>
      <c r="G52">
        <f t="shared" si="6"/>
        <v>27.543011778996565</v>
      </c>
      <c r="H52">
        <v>-74</v>
      </c>
      <c r="I52">
        <v>-20</v>
      </c>
      <c r="J52" s="5">
        <f t="shared" si="7"/>
        <v>-106.61211190907713</v>
      </c>
      <c r="K52" s="2">
        <f t="shared" si="4"/>
        <v>69.083427378949509</v>
      </c>
      <c r="L52">
        <v>300</v>
      </c>
    </row>
    <row r="53" spans="1:12" x14ac:dyDescent="0.4">
      <c r="A53">
        <f>A$9</f>
        <v>400</v>
      </c>
      <c r="B53">
        <v>7</v>
      </c>
      <c r="C53">
        <v>2</v>
      </c>
      <c r="D53" s="66">
        <f t="shared" si="5"/>
        <v>-9.0308998699194358</v>
      </c>
      <c r="E53">
        <v>0</v>
      </c>
      <c r="F53">
        <v>10.9</v>
      </c>
      <c r="G53">
        <f t="shared" si="6"/>
        <v>31.403038687188083</v>
      </c>
      <c r="H53">
        <v>-74</v>
      </c>
      <c r="I53">
        <v>-20</v>
      </c>
      <c r="J53" s="5">
        <f t="shared" si="7"/>
        <v>-110.47213881726864</v>
      </c>
      <c r="K53" s="2">
        <f t="shared" si="4"/>
        <v>107.73956584074713</v>
      </c>
      <c r="L53">
        <v>400</v>
      </c>
    </row>
    <row r="54" spans="1:12" x14ac:dyDescent="0.4">
      <c r="A54">
        <f>A$10</f>
        <v>500</v>
      </c>
      <c r="B54">
        <v>7</v>
      </c>
      <c r="C54">
        <v>2</v>
      </c>
      <c r="D54" s="66">
        <f t="shared" si="5"/>
        <v>-9.0308998699194358</v>
      </c>
      <c r="E54">
        <v>0</v>
      </c>
      <c r="F54">
        <v>10.9</v>
      </c>
      <c r="G54">
        <f t="shared" si="6"/>
        <v>33.72086679106053</v>
      </c>
      <c r="H54">
        <v>-74</v>
      </c>
      <c r="I54">
        <v>-20</v>
      </c>
      <c r="J54" s="5">
        <f t="shared" si="7"/>
        <v>-112.78996692114109</v>
      </c>
      <c r="K54" s="2">
        <f t="shared" si="4"/>
        <v>140.69110036413574</v>
      </c>
      <c r="L54">
        <v>500</v>
      </c>
    </row>
    <row r="55" spans="1:12" x14ac:dyDescent="0.4">
      <c r="A55">
        <f>A$11</f>
        <v>600</v>
      </c>
      <c r="B55">
        <v>7</v>
      </c>
      <c r="C55">
        <v>2</v>
      </c>
      <c r="D55" s="66">
        <f t="shared" si="5"/>
        <v>-9.0308998699194358</v>
      </c>
      <c r="E55">
        <v>0</v>
      </c>
      <c r="F55">
        <v>10.9</v>
      </c>
      <c r="G55">
        <f t="shared" si="6"/>
        <v>35.266680605510913</v>
      </c>
      <c r="H55">
        <v>-74</v>
      </c>
      <c r="I55">
        <v>-20</v>
      </c>
      <c r="J55" s="5">
        <f t="shared" si="7"/>
        <v>-114.33578073559147</v>
      </c>
      <c r="K55" s="2">
        <f t="shared" si="4"/>
        <v>168.09597597376691</v>
      </c>
      <c r="L55">
        <v>600</v>
      </c>
    </row>
    <row r="56" spans="1:12" x14ac:dyDescent="0.4">
      <c r="A56">
        <f>A$12</f>
        <v>700</v>
      </c>
      <c r="B56">
        <v>7</v>
      </c>
      <c r="C56">
        <v>2</v>
      </c>
      <c r="D56" s="66">
        <f t="shared" si="5"/>
        <v>-9.0308998699194358</v>
      </c>
      <c r="E56">
        <v>0</v>
      </c>
      <c r="F56">
        <v>10.9</v>
      </c>
      <c r="G56">
        <f t="shared" si="6"/>
        <v>36.37107430647346</v>
      </c>
      <c r="H56">
        <v>-74</v>
      </c>
      <c r="I56">
        <v>-20</v>
      </c>
      <c r="J56" s="5">
        <f t="shared" si="7"/>
        <v>-115.44017443655403</v>
      </c>
      <c r="K56" s="2">
        <f t="shared" si="4"/>
        <v>190.88728547927246</v>
      </c>
      <c r="L56">
        <v>700</v>
      </c>
    </row>
    <row r="57" spans="1:12" x14ac:dyDescent="0.4">
      <c r="A57">
        <f>A$13</f>
        <v>800</v>
      </c>
      <c r="B57">
        <v>7</v>
      </c>
      <c r="C57">
        <v>2</v>
      </c>
      <c r="D57" s="66">
        <f t="shared" si="5"/>
        <v>-9.0308998699194358</v>
      </c>
      <c r="E57">
        <v>0</v>
      </c>
      <c r="F57">
        <v>10.9</v>
      </c>
      <c r="G57">
        <f t="shared" si="6"/>
        <v>37.199482008787847</v>
      </c>
      <c r="H57">
        <v>-74</v>
      </c>
      <c r="I57">
        <v>-20</v>
      </c>
      <c r="J57" s="5">
        <f t="shared" si="7"/>
        <v>-116.26858213886841</v>
      </c>
      <c r="K57" s="2">
        <f t="shared" si="4"/>
        <v>209.98940704137939</v>
      </c>
      <c r="L57">
        <v>800</v>
      </c>
    </row>
    <row r="58" spans="1:12" x14ac:dyDescent="0.4">
      <c r="A58">
        <f>A$14</f>
        <v>900</v>
      </c>
      <c r="B58">
        <v>7</v>
      </c>
      <c r="C58">
        <v>2</v>
      </c>
      <c r="D58" s="66">
        <f t="shared" si="5"/>
        <v>-9.0308998699194358</v>
      </c>
      <c r="E58">
        <v>0</v>
      </c>
      <c r="F58">
        <v>10.9</v>
      </c>
      <c r="G58">
        <f t="shared" si="6"/>
        <v>37.843857229090183</v>
      </c>
      <c r="H58">
        <v>-74</v>
      </c>
      <c r="I58">
        <v>-20</v>
      </c>
      <c r="J58" s="5">
        <f t="shared" si="7"/>
        <v>-116.91295735917075</v>
      </c>
      <c r="K58" s="2">
        <f t="shared" si="4"/>
        <v>226.16018369353833</v>
      </c>
      <c r="L58">
        <v>900</v>
      </c>
    </row>
    <row r="59" spans="1:12" x14ac:dyDescent="0.4">
      <c r="A59">
        <f>A$15</f>
        <v>1000</v>
      </c>
      <c r="B59">
        <v>7</v>
      </c>
      <c r="C59">
        <v>2</v>
      </c>
      <c r="D59" s="66">
        <f t="shared" si="5"/>
        <v>-9.0308998699194358</v>
      </c>
      <c r="E59">
        <v>0</v>
      </c>
      <c r="F59">
        <v>10.9</v>
      </c>
      <c r="G59">
        <f t="shared" si="6"/>
        <v>38.359389884318723</v>
      </c>
      <c r="H59">
        <v>-74</v>
      </c>
      <c r="I59">
        <v>-20</v>
      </c>
      <c r="J59" s="5">
        <f t="shared" si="7"/>
        <v>-117.42849001439929</v>
      </c>
      <c r="K59" s="2">
        <f t="shared" si="4"/>
        <v>239.98979844449315</v>
      </c>
      <c r="L59">
        <v>1000</v>
      </c>
    </row>
    <row r="60" spans="1:12" x14ac:dyDescent="0.4">
      <c r="A60">
        <f>A$16</f>
        <v>1500</v>
      </c>
      <c r="B60">
        <v>7</v>
      </c>
      <c r="C60">
        <v>2</v>
      </c>
      <c r="D60" s="66">
        <f t="shared" si="5"/>
        <v>-9.0308998699194358</v>
      </c>
      <c r="E60">
        <v>0</v>
      </c>
      <c r="F60">
        <v>10.9</v>
      </c>
      <c r="G60">
        <f t="shared" si="6"/>
        <v>39.906131032509172</v>
      </c>
      <c r="H60">
        <v>-74</v>
      </c>
      <c r="I60">
        <v>-20</v>
      </c>
      <c r="J60" s="5">
        <f t="shared" si="7"/>
        <v>-118.97523116258974</v>
      </c>
      <c r="K60" s="2">
        <f t="shared" si="4"/>
        <v>286.76743936774187</v>
      </c>
      <c r="L60">
        <v>1500</v>
      </c>
    </row>
    <row r="61" spans="1:12" x14ac:dyDescent="0.4">
      <c r="A61">
        <f>A$17</f>
        <v>2000</v>
      </c>
      <c r="B61">
        <v>7</v>
      </c>
      <c r="C61">
        <v>2</v>
      </c>
      <c r="D61" s="66">
        <f t="shared" si="5"/>
        <v>-9.0308998699194358</v>
      </c>
      <c r="E61">
        <v>0</v>
      </c>
      <c r="F61">
        <v>10.9</v>
      </c>
      <c r="G61">
        <f t="shared" si="6"/>
        <v>40.679564437234369</v>
      </c>
      <c r="H61">
        <v>-74</v>
      </c>
      <c r="I61">
        <v>-20</v>
      </c>
      <c r="J61" s="5">
        <f t="shared" si="7"/>
        <v>-119.74866456731493</v>
      </c>
      <c r="K61" s="2">
        <f t="shared" si="4"/>
        <v>313.47398773288825</v>
      </c>
      <c r="L61">
        <v>2000</v>
      </c>
    </row>
    <row r="62" spans="1:12" x14ac:dyDescent="0.4">
      <c r="A62">
        <f>A$18</f>
        <v>3000</v>
      </c>
      <c r="B62">
        <v>7</v>
      </c>
      <c r="C62">
        <v>2</v>
      </c>
      <c r="D62" s="66">
        <f t="shared" si="5"/>
        <v>-9.0308998699194358</v>
      </c>
      <c r="E62">
        <v>0</v>
      </c>
      <c r="F62">
        <v>10.9</v>
      </c>
      <c r="G62">
        <f t="shared" si="6"/>
        <v>41.453026844503796</v>
      </c>
      <c r="H62">
        <v>-74</v>
      </c>
      <c r="I62">
        <v>-20</v>
      </c>
      <c r="J62" s="5">
        <f t="shared" si="7"/>
        <v>-120.52212697458435</v>
      </c>
      <c r="K62" s="2">
        <f t="shared" si="4"/>
        <v>342.66885151395547</v>
      </c>
      <c r="L62">
        <v>3000</v>
      </c>
    </row>
    <row r="63" spans="1:12" x14ac:dyDescent="0.4">
      <c r="A63">
        <f>A$19</f>
        <v>4000</v>
      </c>
      <c r="B63">
        <v>7</v>
      </c>
      <c r="C63">
        <v>2</v>
      </c>
      <c r="D63" s="66">
        <f t="shared" si="5"/>
        <v>-9.0308998699194358</v>
      </c>
      <c r="E63">
        <v>0</v>
      </c>
      <c r="F63">
        <v>10.9</v>
      </c>
      <c r="G63">
        <f t="shared" si="6"/>
        <v>41.839765903437019</v>
      </c>
      <c r="H63">
        <v>-74</v>
      </c>
      <c r="I63">
        <v>-20</v>
      </c>
      <c r="J63" s="5">
        <f t="shared" si="7"/>
        <v>-120.90886603351758</v>
      </c>
      <c r="K63" s="2">
        <f t="shared" si="4"/>
        <v>358.2709389740773</v>
      </c>
      <c r="L63">
        <v>4000</v>
      </c>
    </row>
    <row r="65" spans="1:39" s="70" customFormat="1" x14ac:dyDescent="0.4">
      <c r="I65" s="71"/>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row>
    <row r="66" spans="1:39" x14ac:dyDescent="0.4">
      <c r="A66" s="1" t="s">
        <v>114</v>
      </c>
    </row>
    <row r="67" spans="1:39" x14ac:dyDescent="0.4">
      <c r="A67" t="s">
        <v>7</v>
      </c>
      <c r="B67" t="s">
        <v>173</v>
      </c>
      <c r="C67" t="s">
        <v>180</v>
      </c>
      <c r="D67" t="s">
        <v>174</v>
      </c>
      <c r="E67" t="s">
        <v>175</v>
      </c>
      <c r="F67" t="s">
        <v>181</v>
      </c>
      <c r="G67" t="s">
        <v>176</v>
      </c>
      <c r="H67" t="s">
        <v>177</v>
      </c>
      <c r="I67" t="s">
        <v>178</v>
      </c>
      <c r="J67" t="s">
        <v>0</v>
      </c>
      <c r="K67" s="2" t="s">
        <v>117</v>
      </c>
      <c r="L67" t="s">
        <v>8</v>
      </c>
    </row>
    <row r="68" spans="1:39" x14ac:dyDescent="0.4">
      <c r="A68">
        <f>A$4</f>
        <v>0</v>
      </c>
      <c r="B68">
        <v>7</v>
      </c>
      <c r="C68">
        <v>2</v>
      </c>
      <c r="D68" s="66">
        <f>10*LOG(1.25/10)</f>
        <v>-9.0308998699194358</v>
      </c>
      <c r="E68">
        <v>0</v>
      </c>
      <c r="F68">
        <v>7.8</v>
      </c>
      <c r="G68" s="8">
        <f>B4</f>
        <v>-17</v>
      </c>
      <c r="H68">
        <v>-74</v>
      </c>
      <c r="I68">
        <v>-20</v>
      </c>
      <c r="J68" s="5">
        <f>-(B68-C68+D68-E68-F68+G68-H68-I68)</f>
        <v>-65.169100130080565</v>
      </c>
      <c r="K68" s="2">
        <f t="shared" ref="K68:K83" si="8">10^((-J68-32.44-20*LOG10(74))/20)</f>
        <v>0.58509082354811648</v>
      </c>
      <c r="L68">
        <v>0</v>
      </c>
    </row>
    <row r="69" spans="1:39" x14ac:dyDescent="0.4">
      <c r="A69">
        <f>A$5</f>
        <v>50</v>
      </c>
      <c r="B69">
        <v>7</v>
      </c>
      <c r="C69">
        <v>2</v>
      </c>
      <c r="D69" s="66">
        <f t="shared" ref="D69:D83" si="9">10*LOG(1.25/10)</f>
        <v>-9.0308998699194358</v>
      </c>
      <c r="E69">
        <v>0</v>
      </c>
      <c r="F69">
        <v>7.8</v>
      </c>
      <c r="G69" s="8">
        <f t="shared" ref="G69:G83" si="10">B5</f>
        <v>3.6406046128051033</v>
      </c>
      <c r="H69">
        <v>-74</v>
      </c>
      <c r="I69">
        <v>-20</v>
      </c>
      <c r="J69" s="5">
        <f t="shared" ref="J69:J83" si="11">-(B69-C69+D69-E69-F69+G69-H69-I69)</f>
        <v>-85.809704742885671</v>
      </c>
      <c r="K69" s="2">
        <f t="shared" si="8"/>
        <v>6.2987376148195313</v>
      </c>
      <c r="L69">
        <v>50</v>
      </c>
    </row>
    <row r="70" spans="1:39" x14ac:dyDescent="0.4">
      <c r="A70">
        <f>A$6</f>
        <v>100</v>
      </c>
      <c r="B70">
        <v>7</v>
      </c>
      <c r="C70">
        <v>2</v>
      </c>
      <c r="D70" s="66">
        <f t="shared" si="9"/>
        <v>-9.0308998699194358</v>
      </c>
      <c r="E70">
        <v>0</v>
      </c>
      <c r="F70">
        <v>7.8</v>
      </c>
      <c r="G70" s="8">
        <f t="shared" si="10"/>
        <v>11.056928146072615</v>
      </c>
      <c r="H70">
        <v>-74</v>
      </c>
      <c r="I70">
        <v>-20</v>
      </c>
      <c r="J70" s="5">
        <f t="shared" si="11"/>
        <v>-93.226028276153187</v>
      </c>
      <c r="K70" s="2">
        <f t="shared" si="8"/>
        <v>14.793457694141958</v>
      </c>
      <c r="L70">
        <v>100</v>
      </c>
    </row>
    <row r="71" spans="1:39" x14ac:dyDescent="0.4">
      <c r="A71">
        <f>A$7</f>
        <v>200</v>
      </c>
      <c r="B71">
        <v>7</v>
      </c>
      <c r="C71">
        <v>2</v>
      </c>
      <c r="D71" s="66">
        <f t="shared" si="9"/>
        <v>-9.0308998699194358</v>
      </c>
      <c r="E71">
        <v>0</v>
      </c>
      <c r="F71">
        <v>7.8</v>
      </c>
      <c r="G71" s="8">
        <f t="shared" si="10"/>
        <v>19.838572024377303</v>
      </c>
      <c r="H71">
        <v>-74</v>
      </c>
      <c r="I71">
        <v>-20</v>
      </c>
      <c r="J71" s="5">
        <f t="shared" si="11"/>
        <v>-102.00767215445786</v>
      </c>
      <c r="K71" s="2">
        <f t="shared" si="8"/>
        <v>40.658550149337565</v>
      </c>
      <c r="L71">
        <v>200</v>
      </c>
    </row>
    <row r="72" spans="1:39" x14ac:dyDescent="0.4">
      <c r="A72">
        <f>A$8</f>
        <v>300</v>
      </c>
      <c r="B72">
        <v>7</v>
      </c>
      <c r="C72">
        <v>2</v>
      </c>
      <c r="D72" s="66">
        <f t="shared" si="9"/>
        <v>-9.0308998699194358</v>
      </c>
      <c r="E72">
        <v>0</v>
      </c>
      <c r="F72">
        <v>7.8</v>
      </c>
      <c r="G72" s="8">
        <f t="shared" si="10"/>
        <v>27.543011778996565</v>
      </c>
      <c r="H72">
        <v>-74</v>
      </c>
      <c r="I72">
        <v>-20</v>
      </c>
      <c r="J72" s="5">
        <f t="shared" si="11"/>
        <v>-109.71211190907712</v>
      </c>
      <c r="K72" s="2">
        <f t="shared" si="8"/>
        <v>98.712892015021396</v>
      </c>
      <c r="L72">
        <v>300</v>
      </c>
    </row>
    <row r="73" spans="1:39" x14ac:dyDescent="0.4">
      <c r="A73">
        <f>A$9</f>
        <v>400</v>
      </c>
      <c r="B73">
        <v>7</v>
      </c>
      <c r="C73">
        <v>2</v>
      </c>
      <c r="D73" s="66">
        <f t="shared" si="9"/>
        <v>-9.0308998699194358</v>
      </c>
      <c r="E73">
        <v>0</v>
      </c>
      <c r="F73">
        <v>7.8</v>
      </c>
      <c r="G73" s="8">
        <f t="shared" si="10"/>
        <v>31.403038687188083</v>
      </c>
      <c r="H73">
        <v>-74</v>
      </c>
      <c r="I73">
        <v>-20</v>
      </c>
      <c r="J73" s="5">
        <f t="shared" si="11"/>
        <v>-113.57213881726865</v>
      </c>
      <c r="K73" s="2">
        <f t="shared" si="8"/>
        <v>153.94841472245295</v>
      </c>
      <c r="L73">
        <v>400</v>
      </c>
    </row>
    <row r="74" spans="1:39" x14ac:dyDescent="0.4">
      <c r="A74">
        <f>A$10</f>
        <v>500</v>
      </c>
      <c r="B74">
        <v>7</v>
      </c>
      <c r="C74">
        <v>2</v>
      </c>
      <c r="D74" s="66">
        <f t="shared" si="9"/>
        <v>-9.0308998699194358</v>
      </c>
      <c r="E74">
        <v>0</v>
      </c>
      <c r="F74">
        <v>7.8</v>
      </c>
      <c r="G74" s="8">
        <f t="shared" si="10"/>
        <v>33.72086679106053</v>
      </c>
      <c r="H74">
        <v>-74</v>
      </c>
      <c r="I74">
        <v>-20</v>
      </c>
      <c r="J74" s="5">
        <f t="shared" si="11"/>
        <v>-115.8899669211411</v>
      </c>
      <c r="K74" s="2">
        <f t="shared" si="8"/>
        <v>201.03266332659322</v>
      </c>
      <c r="L74">
        <v>500</v>
      </c>
    </row>
    <row r="75" spans="1:39" x14ac:dyDescent="0.4">
      <c r="A75">
        <f>A$11</f>
        <v>600</v>
      </c>
      <c r="B75">
        <v>7</v>
      </c>
      <c r="C75">
        <v>2</v>
      </c>
      <c r="D75" s="66">
        <f t="shared" si="9"/>
        <v>-9.0308998699194358</v>
      </c>
      <c r="E75">
        <v>0</v>
      </c>
      <c r="F75">
        <v>7.8</v>
      </c>
      <c r="G75" s="8">
        <f t="shared" si="10"/>
        <v>35.266680605510913</v>
      </c>
      <c r="H75">
        <v>-74</v>
      </c>
      <c r="I75">
        <v>-20</v>
      </c>
      <c r="J75" s="5">
        <f t="shared" si="11"/>
        <v>-117.43578073559148</v>
      </c>
      <c r="K75" s="2">
        <f t="shared" si="8"/>
        <v>240.19132451894313</v>
      </c>
      <c r="L75">
        <v>600</v>
      </c>
    </row>
    <row r="76" spans="1:39" x14ac:dyDescent="0.4">
      <c r="A76">
        <f>A$12</f>
        <v>700</v>
      </c>
      <c r="B76">
        <v>7</v>
      </c>
      <c r="C76">
        <v>2</v>
      </c>
      <c r="D76" s="66">
        <f t="shared" si="9"/>
        <v>-9.0308998699194358</v>
      </c>
      <c r="E76">
        <v>0</v>
      </c>
      <c r="F76">
        <v>7.8</v>
      </c>
      <c r="G76" s="8">
        <f t="shared" si="10"/>
        <v>36.37107430647346</v>
      </c>
      <c r="H76">
        <v>-74</v>
      </c>
      <c r="I76">
        <v>-20</v>
      </c>
      <c r="J76" s="5">
        <f t="shared" si="11"/>
        <v>-118.54017443655403</v>
      </c>
      <c r="K76" s="2">
        <f t="shared" si="8"/>
        <v>272.75768897791647</v>
      </c>
      <c r="L76">
        <v>700</v>
      </c>
    </row>
    <row r="77" spans="1:39" x14ac:dyDescent="0.4">
      <c r="A77">
        <f>A$13</f>
        <v>800</v>
      </c>
      <c r="B77">
        <v>7</v>
      </c>
      <c r="C77">
        <v>2</v>
      </c>
      <c r="D77" s="66">
        <f t="shared" si="9"/>
        <v>-9.0308998699194358</v>
      </c>
      <c r="E77">
        <v>0</v>
      </c>
      <c r="F77">
        <v>7.8</v>
      </c>
      <c r="G77" s="8">
        <f t="shared" si="10"/>
        <v>37.199482008787847</v>
      </c>
      <c r="H77">
        <v>-74</v>
      </c>
      <c r="I77">
        <v>-20</v>
      </c>
      <c r="J77" s="5">
        <f t="shared" si="11"/>
        <v>-119.36858213886842</v>
      </c>
      <c r="K77" s="2">
        <f t="shared" si="8"/>
        <v>300.05259507275593</v>
      </c>
      <c r="L77">
        <v>800</v>
      </c>
    </row>
    <row r="78" spans="1:39" x14ac:dyDescent="0.4">
      <c r="A78">
        <f>A$14</f>
        <v>900</v>
      </c>
      <c r="B78">
        <v>7</v>
      </c>
      <c r="C78">
        <v>2</v>
      </c>
      <c r="D78" s="66">
        <f t="shared" si="9"/>
        <v>-9.0308998699194358</v>
      </c>
      <c r="E78">
        <v>0</v>
      </c>
      <c r="F78">
        <v>7.8</v>
      </c>
      <c r="G78" s="8">
        <f t="shared" si="10"/>
        <v>37.843857229090183</v>
      </c>
      <c r="H78">
        <v>-74</v>
      </c>
      <c r="I78">
        <v>-20</v>
      </c>
      <c r="J78" s="5">
        <f t="shared" si="11"/>
        <v>-120.01295735917074</v>
      </c>
      <c r="K78" s="2">
        <f t="shared" si="8"/>
        <v>323.15892013545772</v>
      </c>
      <c r="L78">
        <v>900</v>
      </c>
    </row>
    <row r="79" spans="1:39" x14ac:dyDescent="0.4">
      <c r="A79">
        <f>A$15</f>
        <v>1000</v>
      </c>
      <c r="B79">
        <v>7</v>
      </c>
      <c r="C79">
        <v>2</v>
      </c>
      <c r="D79" s="66">
        <f t="shared" si="9"/>
        <v>-9.0308998699194358</v>
      </c>
      <c r="E79">
        <v>0</v>
      </c>
      <c r="F79">
        <v>7.8</v>
      </c>
      <c r="G79" s="8">
        <f t="shared" si="10"/>
        <v>38.359389884318723</v>
      </c>
      <c r="H79">
        <v>-74</v>
      </c>
      <c r="I79">
        <v>-20</v>
      </c>
      <c r="J79" s="5">
        <f t="shared" si="11"/>
        <v>-120.5284900143993</v>
      </c>
      <c r="K79" s="2">
        <f t="shared" si="8"/>
        <v>342.91997310163362</v>
      </c>
      <c r="L79">
        <v>1000</v>
      </c>
    </row>
    <row r="80" spans="1:39" x14ac:dyDescent="0.4">
      <c r="A80">
        <f>A$16</f>
        <v>1500</v>
      </c>
      <c r="B80">
        <v>7</v>
      </c>
      <c r="C80">
        <v>2</v>
      </c>
      <c r="D80" s="66">
        <f t="shared" si="9"/>
        <v>-9.0308998699194358</v>
      </c>
      <c r="E80">
        <v>0</v>
      </c>
      <c r="F80">
        <v>7.8</v>
      </c>
      <c r="G80" s="8">
        <f t="shared" si="10"/>
        <v>39.906131032509172</v>
      </c>
      <c r="H80">
        <v>-74</v>
      </c>
      <c r="I80">
        <v>-20</v>
      </c>
      <c r="J80" s="5">
        <f t="shared" si="11"/>
        <v>-122.07523116258974</v>
      </c>
      <c r="K80" s="2">
        <f t="shared" si="8"/>
        <v>409.76026161026545</v>
      </c>
      <c r="L80">
        <v>1500</v>
      </c>
    </row>
    <row r="81" spans="1:12" x14ac:dyDescent="0.4">
      <c r="A81">
        <f>A$17</f>
        <v>2000</v>
      </c>
      <c r="B81">
        <v>7</v>
      </c>
      <c r="C81">
        <v>2</v>
      </c>
      <c r="D81" s="66">
        <f t="shared" si="9"/>
        <v>-9.0308998699194358</v>
      </c>
      <c r="E81">
        <v>0</v>
      </c>
      <c r="F81">
        <v>7.8</v>
      </c>
      <c r="G81" s="8">
        <f t="shared" si="10"/>
        <v>40.679564437234369</v>
      </c>
      <c r="H81">
        <v>-74</v>
      </c>
      <c r="I81">
        <v>-20</v>
      </c>
      <c r="J81" s="5">
        <f t="shared" si="11"/>
        <v>-122.84866456731493</v>
      </c>
      <c r="K81" s="2">
        <f t="shared" si="8"/>
        <v>447.92108722190733</v>
      </c>
      <c r="L81">
        <v>2000</v>
      </c>
    </row>
    <row r="82" spans="1:12" x14ac:dyDescent="0.4">
      <c r="A82">
        <f>A$18</f>
        <v>3000</v>
      </c>
      <c r="B82">
        <v>7</v>
      </c>
      <c r="C82">
        <v>2</v>
      </c>
      <c r="D82" s="66">
        <f t="shared" si="9"/>
        <v>-9.0308998699194358</v>
      </c>
      <c r="E82">
        <v>0</v>
      </c>
      <c r="F82">
        <v>7.8</v>
      </c>
      <c r="G82" s="8">
        <f t="shared" si="10"/>
        <v>41.453026844503796</v>
      </c>
      <c r="H82">
        <v>-74</v>
      </c>
      <c r="I82">
        <v>-20</v>
      </c>
      <c r="J82" s="5">
        <f t="shared" si="11"/>
        <v>-123.62212697458436</v>
      </c>
      <c r="K82" s="2">
        <f t="shared" si="8"/>
        <v>489.63745169823017</v>
      </c>
      <c r="L82">
        <v>3000</v>
      </c>
    </row>
    <row r="83" spans="1:12" x14ac:dyDescent="0.4">
      <c r="A83">
        <f>A$19</f>
        <v>4000</v>
      </c>
      <c r="B83">
        <v>7</v>
      </c>
      <c r="C83">
        <v>2</v>
      </c>
      <c r="D83" s="66">
        <f t="shared" si="9"/>
        <v>-9.0308998699194358</v>
      </c>
      <c r="E83">
        <v>0</v>
      </c>
      <c r="F83">
        <v>7.8</v>
      </c>
      <c r="G83" s="8">
        <f t="shared" si="10"/>
        <v>41.839765903437019</v>
      </c>
      <c r="H83">
        <v>-74</v>
      </c>
      <c r="I83">
        <v>-20</v>
      </c>
      <c r="J83" s="5">
        <f t="shared" si="11"/>
        <v>-124.00886603351759</v>
      </c>
      <c r="K83" s="2">
        <f t="shared" si="8"/>
        <v>511.93118021016016</v>
      </c>
      <c r="L83">
        <v>4000</v>
      </c>
    </row>
    <row r="84" spans="1:12" x14ac:dyDescent="0.4">
      <c r="C84" s="7"/>
    </row>
    <row r="86" spans="1:12" x14ac:dyDescent="0.4">
      <c r="A86" s="1" t="s">
        <v>115</v>
      </c>
      <c r="I86" s="2"/>
    </row>
    <row r="87" spans="1:12" x14ac:dyDescent="0.4">
      <c r="A87" t="s">
        <v>7</v>
      </c>
      <c r="B87" t="s">
        <v>173</v>
      </c>
      <c r="C87" t="s">
        <v>180</v>
      </c>
      <c r="D87" t="s">
        <v>174</v>
      </c>
      <c r="E87" t="s">
        <v>175</v>
      </c>
      <c r="F87" t="s">
        <v>181</v>
      </c>
      <c r="G87" t="s">
        <v>176</v>
      </c>
      <c r="H87" t="s">
        <v>177</v>
      </c>
      <c r="I87" t="s">
        <v>178</v>
      </c>
      <c r="J87" t="s">
        <v>0</v>
      </c>
      <c r="K87" s="2" t="s">
        <v>118</v>
      </c>
      <c r="L87" t="s">
        <v>8</v>
      </c>
    </row>
    <row r="88" spans="1:12" x14ac:dyDescent="0.4">
      <c r="A88">
        <f>A$4</f>
        <v>0</v>
      </c>
      <c r="B88">
        <v>7</v>
      </c>
      <c r="C88">
        <v>2</v>
      </c>
      <c r="D88" s="66">
        <f>10*LOG(1.25/10)</f>
        <v>-9.0308998699194358</v>
      </c>
      <c r="E88">
        <v>0</v>
      </c>
      <c r="F88">
        <v>26.1</v>
      </c>
      <c r="G88" s="8">
        <f>B4</f>
        <v>-17</v>
      </c>
      <c r="H88">
        <v>-74</v>
      </c>
      <c r="I88">
        <v>-20</v>
      </c>
      <c r="J88" s="5">
        <f>-(B88-C88+D88-E88-F88+G88-H88-I88)</f>
        <v>-46.869100130080561</v>
      </c>
      <c r="K88" s="2">
        <f t="shared" ref="K88:K103" si="12">10^((-J88-32.44-20*LOG10(74))/20)</f>
        <v>7.1157926870587335E-2</v>
      </c>
      <c r="L88">
        <v>0</v>
      </c>
    </row>
    <row r="89" spans="1:12" x14ac:dyDescent="0.4">
      <c r="A89">
        <f>A$5</f>
        <v>50</v>
      </c>
      <c r="B89">
        <v>7</v>
      </c>
      <c r="C89">
        <v>2</v>
      </c>
      <c r="D89" s="66">
        <f t="shared" ref="D89:D103" si="13">10*LOG(1.25/10)</f>
        <v>-9.0308998699194358</v>
      </c>
      <c r="E89">
        <v>0</v>
      </c>
      <c r="F89">
        <v>26.1</v>
      </c>
      <c r="G89" s="8">
        <f t="shared" ref="G89:G103" si="14">B5</f>
        <v>3.6406046128051033</v>
      </c>
      <c r="H89">
        <v>-74</v>
      </c>
      <c r="I89">
        <v>-20</v>
      </c>
      <c r="J89" s="5">
        <f t="shared" ref="J89:J103" si="15">-(B89-C89+D89-E89-F89+G89-H89-I89)</f>
        <v>-67.50970474288566</v>
      </c>
      <c r="K89" s="2">
        <f t="shared" si="12"/>
        <v>0.76604365088881976</v>
      </c>
      <c r="L89">
        <v>50</v>
      </c>
    </row>
    <row r="90" spans="1:12" x14ac:dyDescent="0.4">
      <c r="A90">
        <f>A$6</f>
        <v>100</v>
      </c>
      <c r="B90">
        <v>7</v>
      </c>
      <c r="C90">
        <v>2</v>
      </c>
      <c r="D90" s="66">
        <f t="shared" si="13"/>
        <v>-9.0308998699194358</v>
      </c>
      <c r="E90">
        <v>0</v>
      </c>
      <c r="F90">
        <v>26.1</v>
      </c>
      <c r="G90" s="8">
        <f t="shared" si="14"/>
        <v>11.056928146072615</v>
      </c>
      <c r="H90">
        <v>-74</v>
      </c>
      <c r="I90">
        <v>-20</v>
      </c>
      <c r="J90" s="5">
        <f t="shared" si="15"/>
        <v>-74.926028276153176</v>
      </c>
      <c r="K90" s="2">
        <f t="shared" si="12"/>
        <v>1.7991596148769724</v>
      </c>
      <c r="L90">
        <v>100</v>
      </c>
    </row>
    <row r="91" spans="1:12" x14ac:dyDescent="0.4">
      <c r="A91">
        <f>A$7</f>
        <v>200</v>
      </c>
      <c r="B91">
        <v>7</v>
      </c>
      <c r="C91">
        <v>2</v>
      </c>
      <c r="D91" s="66">
        <f t="shared" si="13"/>
        <v>-9.0308998699194358</v>
      </c>
      <c r="E91">
        <v>0</v>
      </c>
      <c r="F91">
        <v>26.1</v>
      </c>
      <c r="G91" s="8">
        <f t="shared" si="14"/>
        <v>19.838572024377303</v>
      </c>
      <c r="H91">
        <v>-74</v>
      </c>
      <c r="I91">
        <v>-20</v>
      </c>
      <c r="J91" s="5">
        <f t="shared" si="15"/>
        <v>-83.707672154457867</v>
      </c>
      <c r="K91" s="2">
        <f t="shared" si="12"/>
        <v>4.9448359498202645</v>
      </c>
      <c r="L91">
        <v>200</v>
      </c>
    </row>
    <row r="92" spans="1:12" x14ac:dyDescent="0.4">
      <c r="A92">
        <f>A$8</f>
        <v>300</v>
      </c>
      <c r="B92">
        <v>7</v>
      </c>
      <c r="C92">
        <v>2</v>
      </c>
      <c r="D92" s="66">
        <f t="shared" si="13"/>
        <v>-9.0308998699194358</v>
      </c>
      <c r="E92">
        <v>0</v>
      </c>
      <c r="F92">
        <v>26.1</v>
      </c>
      <c r="G92" s="8">
        <f t="shared" si="14"/>
        <v>27.543011778996565</v>
      </c>
      <c r="H92">
        <v>-74</v>
      </c>
      <c r="I92">
        <v>-20</v>
      </c>
      <c r="J92" s="5">
        <f t="shared" si="15"/>
        <v>-91.412111909077126</v>
      </c>
      <c r="K92" s="2">
        <f t="shared" si="12"/>
        <v>12.005323735198566</v>
      </c>
      <c r="L92">
        <v>300</v>
      </c>
    </row>
    <row r="93" spans="1:12" x14ac:dyDescent="0.4">
      <c r="A93">
        <f>A$9</f>
        <v>400</v>
      </c>
      <c r="B93">
        <v>7</v>
      </c>
      <c r="C93">
        <v>2</v>
      </c>
      <c r="D93" s="66">
        <f t="shared" si="13"/>
        <v>-9.0308998699194358</v>
      </c>
      <c r="E93">
        <v>0</v>
      </c>
      <c r="F93">
        <v>26.1</v>
      </c>
      <c r="G93" s="8">
        <f t="shared" si="14"/>
        <v>31.403038687188083</v>
      </c>
      <c r="H93">
        <v>-74</v>
      </c>
      <c r="I93">
        <v>-20</v>
      </c>
      <c r="J93" s="5">
        <f t="shared" si="15"/>
        <v>-95.27213881726864</v>
      </c>
      <c r="K93" s="2">
        <f t="shared" si="12"/>
        <v>18.722990680714823</v>
      </c>
      <c r="L93">
        <v>400</v>
      </c>
    </row>
    <row r="94" spans="1:12" x14ac:dyDescent="0.4">
      <c r="A94">
        <f>A$10</f>
        <v>500</v>
      </c>
      <c r="B94">
        <v>7</v>
      </c>
      <c r="C94">
        <v>2</v>
      </c>
      <c r="D94" s="66">
        <f t="shared" si="13"/>
        <v>-9.0308998699194358</v>
      </c>
      <c r="E94">
        <v>0</v>
      </c>
      <c r="F94">
        <v>26.1</v>
      </c>
      <c r="G94" s="8">
        <f t="shared" si="14"/>
        <v>33.72086679106053</v>
      </c>
      <c r="H94">
        <v>-74</v>
      </c>
      <c r="I94">
        <v>-20</v>
      </c>
      <c r="J94" s="5">
        <f t="shared" si="15"/>
        <v>-97.589966921141098</v>
      </c>
      <c r="K94" s="2">
        <f t="shared" si="12"/>
        <v>24.449311081045703</v>
      </c>
      <c r="L94">
        <v>500</v>
      </c>
    </row>
    <row r="95" spans="1:12" x14ac:dyDescent="0.4">
      <c r="A95">
        <f>A$11</f>
        <v>600</v>
      </c>
      <c r="B95">
        <v>7</v>
      </c>
      <c r="C95">
        <v>2</v>
      </c>
      <c r="D95" s="66">
        <f t="shared" si="13"/>
        <v>-9.0308998699194358</v>
      </c>
      <c r="E95">
        <v>0</v>
      </c>
      <c r="F95">
        <v>26.1</v>
      </c>
      <c r="G95" s="8">
        <f t="shared" si="14"/>
        <v>35.266680605510913</v>
      </c>
      <c r="H95">
        <v>-74</v>
      </c>
      <c r="I95">
        <v>-20</v>
      </c>
      <c r="J95" s="5">
        <f t="shared" si="15"/>
        <v>-99.135780735591482</v>
      </c>
      <c r="K95" s="2">
        <f t="shared" si="12"/>
        <v>29.21173263566477</v>
      </c>
      <c r="L95">
        <v>600</v>
      </c>
    </row>
    <row r="96" spans="1:12" x14ac:dyDescent="0.4">
      <c r="A96">
        <f>A$12</f>
        <v>700</v>
      </c>
      <c r="B96">
        <v>7</v>
      </c>
      <c r="C96">
        <v>2</v>
      </c>
      <c r="D96" s="66">
        <f t="shared" si="13"/>
        <v>-9.0308998699194358</v>
      </c>
      <c r="E96">
        <v>0</v>
      </c>
      <c r="F96">
        <v>26.1</v>
      </c>
      <c r="G96" s="8">
        <f t="shared" si="14"/>
        <v>36.37107430647346</v>
      </c>
      <c r="H96">
        <v>-74</v>
      </c>
      <c r="I96">
        <v>-20</v>
      </c>
      <c r="J96" s="5">
        <f t="shared" si="15"/>
        <v>-100.24017443655401</v>
      </c>
      <c r="K96" s="2">
        <f t="shared" si="12"/>
        <v>33.172408290359762</v>
      </c>
      <c r="L96">
        <v>700</v>
      </c>
    </row>
    <row r="97" spans="1:23" x14ac:dyDescent="0.4">
      <c r="A97">
        <f>A$13</f>
        <v>800</v>
      </c>
      <c r="B97">
        <v>7</v>
      </c>
      <c r="C97">
        <v>2</v>
      </c>
      <c r="D97" s="66">
        <f t="shared" si="13"/>
        <v>-9.0308998699194358</v>
      </c>
      <c r="E97">
        <v>0</v>
      </c>
      <c r="F97">
        <v>26.1</v>
      </c>
      <c r="G97" s="8">
        <f t="shared" si="14"/>
        <v>37.199482008787847</v>
      </c>
      <c r="H97">
        <v>-74</v>
      </c>
      <c r="I97">
        <v>-20</v>
      </c>
      <c r="J97" s="5">
        <f t="shared" si="15"/>
        <v>-101.06858213886841</v>
      </c>
      <c r="K97" s="2">
        <f t="shared" si="12"/>
        <v>36.491976558509883</v>
      </c>
      <c r="L97">
        <v>800</v>
      </c>
    </row>
    <row r="98" spans="1:23" x14ac:dyDescent="0.4">
      <c r="A98">
        <f>A$14</f>
        <v>900</v>
      </c>
      <c r="B98">
        <v>7</v>
      </c>
      <c r="C98">
        <v>2</v>
      </c>
      <c r="D98" s="66">
        <f t="shared" si="13"/>
        <v>-9.0308998699194358</v>
      </c>
      <c r="E98">
        <v>0</v>
      </c>
      <c r="F98">
        <v>26.1</v>
      </c>
      <c r="G98" s="8">
        <f t="shared" si="14"/>
        <v>37.843857229090183</v>
      </c>
      <c r="H98">
        <v>-74</v>
      </c>
      <c r="I98">
        <v>-20</v>
      </c>
      <c r="J98" s="5">
        <f t="shared" si="15"/>
        <v>-101.71295735917074</v>
      </c>
      <c r="K98" s="2">
        <f t="shared" si="12"/>
        <v>39.302135465274148</v>
      </c>
      <c r="L98">
        <v>900</v>
      </c>
    </row>
    <row r="99" spans="1:23" x14ac:dyDescent="0.4">
      <c r="A99">
        <f>A$15</f>
        <v>1000</v>
      </c>
      <c r="B99">
        <v>7</v>
      </c>
      <c r="C99">
        <v>2</v>
      </c>
      <c r="D99" s="66">
        <f t="shared" si="13"/>
        <v>-9.0308998699194358</v>
      </c>
      <c r="E99">
        <v>0</v>
      </c>
      <c r="F99">
        <v>26.1</v>
      </c>
      <c r="G99" s="8">
        <f t="shared" si="14"/>
        <v>38.359389884318723</v>
      </c>
      <c r="H99">
        <v>-74</v>
      </c>
      <c r="I99">
        <v>-20</v>
      </c>
      <c r="J99" s="5">
        <f t="shared" si="15"/>
        <v>-102.22849001439928</v>
      </c>
      <c r="K99" s="2">
        <f t="shared" si="12"/>
        <v>41.705447062823524</v>
      </c>
      <c r="L99">
        <v>1000</v>
      </c>
    </row>
    <row r="100" spans="1:23" x14ac:dyDescent="0.4">
      <c r="A100">
        <f>A$16</f>
        <v>1500</v>
      </c>
      <c r="B100">
        <v>7</v>
      </c>
      <c r="C100">
        <v>2</v>
      </c>
      <c r="D100" s="66">
        <f t="shared" si="13"/>
        <v>-9.0308998699194358</v>
      </c>
      <c r="E100">
        <v>0</v>
      </c>
      <c r="F100">
        <v>26.1</v>
      </c>
      <c r="G100" s="8">
        <f t="shared" si="14"/>
        <v>39.906131032509172</v>
      </c>
      <c r="H100">
        <v>-74</v>
      </c>
      <c r="I100">
        <v>-20</v>
      </c>
      <c r="J100" s="5">
        <f t="shared" si="15"/>
        <v>-103.77523116258973</v>
      </c>
      <c r="K100" s="2">
        <f t="shared" si="12"/>
        <v>49.834469379159771</v>
      </c>
      <c r="L100">
        <v>1500</v>
      </c>
    </row>
    <row r="101" spans="1:23" x14ac:dyDescent="0.4">
      <c r="A101">
        <f>A$17</f>
        <v>2000</v>
      </c>
      <c r="B101">
        <v>7</v>
      </c>
      <c r="C101">
        <v>2</v>
      </c>
      <c r="D101" s="66">
        <f t="shared" si="13"/>
        <v>-9.0308998699194358</v>
      </c>
      <c r="E101">
        <v>0</v>
      </c>
      <c r="F101">
        <v>26.1</v>
      </c>
      <c r="G101" s="8">
        <f t="shared" si="14"/>
        <v>40.679564437234369</v>
      </c>
      <c r="H101">
        <v>-74</v>
      </c>
      <c r="I101">
        <v>-20</v>
      </c>
      <c r="J101" s="5">
        <f t="shared" si="15"/>
        <v>-104.54866456731493</v>
      </c>
      <c r="K101" s="2">
        <f t="shared" si="12"/>
        <v>54.475535567358435</v>
      </c>
      <c r="L101">
        <v>2000</v>
      </c>
    </row>
    <row r="102" spans="1:23" x14ac:dyDescent="0.4">
      <c r="A102">
        <f>A$18</f>
        <v>3000</v>
      </c>
      <c r="B102">
        <v>7</v>
      </c>
      <c r="C102">
        <v>2</v>
      </c>
      <c r="D102" s="66">
        <f t="shared" si="13"/>
        <v>-9.0308998699194358</v>
      </c>
      <c r="E102">
        <v>0</v>
      </c>
      <c r="F102">
        <v>26.1</v>
      </c>
      <c r="G102" s="8">
        <f t="shared" si="14"/>
        <v>41.453026844503796</v>
      </c>
      <c r="H102">
        <v>-74</v>
      </c>
      <c r="I102">
        <v>-20</v>
      </c>
      <c r="J102" s="5">
        <f t="shared" si="15"/>
        <v>-105.32212697458436</v>
      </c>
      <c r="K102" s="2">
        <f t="shared" si="12"/>
        <v>59.549021414754968</v>
      </c>
      <c r="L102">
        <v>3000</v>
      </c>
    </row>
    <row r="103" spans="1:23" x14ac:dyDescent="0.4">
      <c r="A103">
        <f>A$19</f>
        <v>4000</v>
      </c>
      <c r="B103">
        <v>7</v>
      </c>
      <c r="C103">
        <v>2</v>
      </c>
      <c r="D103" s="66">
        <f t="shared" si="13"/>
        <v>-9.0308998699194358</v>
      </c>
      <c r="E103">
        <v>0</v>
      </c>
      <c r="F103">
        <v>26.1</v>
      </c>
      <c r="G103" s="8">
        <f t="shared" si="14"/>
        <v>41.839765903437019</v>
      </c>
      <c r="H103">
        <v>-74</v>
      </c>
      <c r="I103">
        <v>-20</v>
      </c>
      <c r="J103" s="5">
        <f t="shared" si="15"/>
        <v>-105.70886603351758</v>
      </c>
      <c r="K103" s="2">
        <f t="shared" si="12"/>
        <v>62.260353466596861</v>
      </c>
      <c r="L103">
        <v>4000</v>
      </c>
    </row>
    <row r="106" spans="1:23" s="70" customFormat="1" x14ac:dyDescent="0.4"/>
    <row r="107" spans="1:23" x14ac:dyDescent="0.4">
      <c r="A107" s="1" t="s">
        <v>120</v>
      </c>
    </row>
    <row r="108" spans="1:23" x14ac:dyDescent="0.4">
      <c r="A108" t="s">
        <v>7</v>
      </c>
      <c r="B108" t="s">
        <v>173</v>
      </c>
      <c r="C108" t="s">
        <v>180</v>
      </c>
      <c r="D108" t="s">
        <v>174</v>
      </c>
      <c r="E108" t="s">
        <v>175</v>
      </c>
      <c r="F108" t="s">
        <v>182</v>
      </c>
      <c r="G108" t="s">
        <v>176</v>
      </c>
      <c r="H108" t="s">
        <v>177</v>
      </c>
      <c r="I108" t="s">
        <v>178</v>
      </c>
      <c r="J108" t="s">
        <v>0</v>
      </c>
      <c r="K108" s="2" t="s">
        <v>122</v>
      </c>
      <c r="L108" t="s">
        <v>8</v>
      </c>
    </row>
    <row r="109" spans="1:23" x14ac:dyDescent="0.4">
      <c r="A109">
        <f>A$4</f>
        <v>0</v>
      </c>
      <c r="B109">
        <v>7</v>
      </c>
      <c r="C109">
        <v>2</v>
      </c>
      <c r="D109" s="66">
        <f>10*LOG(1.25/10)</f>
        <v>-9.0308998699194358</v>
      </c>
      <c r="E109">
        <v>0</v>
      </c>
      <c r="F109">
        <v>22.9</v>
      </c>
      <c r="G109" s="8">
        <f>B4</f>
        <v>-17</v>
      </c>
      <c r="H109">
        <v>-74</v>
      </c>
      <c r="I109">
        <v>-20</v>
      </c>
      <c r="J109" s="5">
        <f>-(B109-C109+D109-E109-F109+G109-H109-I109)</f>
        <v>-50.069100130080564</v>
      </c>
      <c r="K109" s="2">
        <f t="shared" ref="K109:K124" si="16">10^((-J109-32.44-20*LOG10(74))/20)</f>
        <v>0.10285449750257723</v>
      </c>
      <c r="L109">
        <v>0</v>
      </c>
    </row>
    <row r="110" spans="1:23" x14ac:dyDescent="0.4">
      <c r="A110">
        <f>A$5</f>
        <v>50</v>
      </c>
      <c r="B110">
        <v>7</v>
      </c>
      <c r="C110">
        <v>2</v>
      </c>
      <c r="D110" s="66">
        <f t="shared" ref="D110:D124" si="17">10*LOG(1.25/10)</f>
        <v>-9.0308998699194358</v>
      </c>
      <c r="E110">
        <v>0</v>
      </c>
      <c r="F110">
        <v>22.9</v>
      </c>
      <c r="G110" s="8">
        <f t="shared" ref="G110:G124" si="18">B5</f>
        <v>3.6406046128051033</v>
      </c>
      <c r="H110">
        <v>-74</v>
      </c>
      <c r="I110">
        <v>-20</v>
      </c>
      <c r="J110" s="5">
        <f t="shared" ref="J110:J124" si="19">-(B110-C110+D110-E110-F110+G110-H110-I110)</f>
        <v>-70.709704742885663</v>
      </c>
      <c r="K110" s="2">
        <f t="shared" si="16"/>
        <v>1.1072699591221093</v>
      </c>
      <c r="L110">
        <v>50</v>
      </c>
      <c r="S110" s="67"/>
    </row>
    <row r="111" spans="1:23" x14ac:dyDescent="0.4">
      <c r="A111">
        <f>A$6</f>
        <v>100</v>
      </c>
      <c r="B111">
        <v>7</v>
      </c>
      <c r="C111">
        <v>2</v>
      </c>
      <c r="D111" s="66">
        <f t="shared" si="17"/>
        <v>-9.0308998699194358</v>
      </c>
      <c r="E111">
        <v>0</v>
      </c>
      <c r="F111">
        <v>22.9</v>
      </c>
      <c r="G111" s="8">
        <f t="shared" si="18"/>
        <v>11.056928146072615</v>
      </c>
      <c r="H111">
        <v>-74</v>
      </c>
      <c r="I111">
        <v>-20</v>
      </c>
      <c r="J111" s="5">
        <f t="shared" si="19"/>
        <v>-78.126028276153178</v>
      </c>
      <c r="K111" s="2">
        <f t="shared" si="16"/>
        <v>2.6005768612631028</v>
      </c>
      <c r="L111">
        <v>100</v>
      </c>
      <c r="R111" s="5"/>
      <c r="S111" s="66"/>
      <c r="V111" s="8"/>
      <c r="W111" s="8"/>
    </row>
    <row r="112" spans="1:23" x14ac:dyDescent="0.4">
      <c r="A112">
        <f>A$7</f>
        <v>200</v>
      </c>
      <c r="B112">
        <v>7</v>
      </c>
      <c r="C112">
        <v>2</v>
      </c>
      <c r="D112" s="66">
        <f t="shared" si="17"/>
        <v>-9.0308998699194358</v>
      </c>
      <c r="E112">
        <v>0</v>
      </c>
      <c r="F112">
        <v>22.9</v>
      </c>
      <c r="G112" s="8">
        <f t="shared" si="18"/>
        <v>19.838572024377303</v>
      </c>
      <c r="H112">
        <v>-74</v>
      </c>
      <c r="I112">
        <v>-20</v>
      </c>
      <c r="J112" s="5">
        <f t="shared" si="19"/>
        <v>-86.90767215445787</v>
      </c>
      <c r="K112" s="2">
        <f t="shared" si="16"/>
        <v>7.1474625416844253</v>
      </c>
      <c r="L112">
        <v>200</v>
      </c>
      <c r="R112" s="5"/>
      <c r="S112" s="66"/>
      <c r="V112" s="8"/>
      <c r="W112" s="8"/>
    </row>
    <row r="113" spans="1:23" x14ac:dyDescent="0.4">
      <c r="A113">
        <f>A$8</f>
        <v>300</v>
      </c>
      <c r="B113">
        <v>7</v>
      </c>
      <c r="C113">
        <v>2</v>
      </c>
      <c r="D113" s="66">
        <f t="shared" si="17"/>
        <v>-9.0308998699194358</v>
      </c>
      <c r="E113">
        <v>0</v>
      </c>
      <c r="F113">
        <v>22.9</v>
      </c>
      <c r="G113" s="8">
        <f t="shared" si="18"/>
        <v>27.543011778996565</v>
      </c>
      <c r="H113">
        <v>-74</v>
      </c>
      <c r="I113">
        <v>-20</v>
      </c>
      <c r="J113" s="5">
        <f t="shared" si="19"/>
        <v>-94.612111909077129</v>
      </c>
      <c r="K113" s="2">
        <f t="shared" si="16"/>
        <v>17.35297238753606</v>
      </c>
      <c r="L113">
        <v>300</v>
      </c>
      <c r="R113" s="5"/>
      <c r="S113" s="66"/>
      <c r="V113" s="8"/>
      <c r="W113" s="8"/>
    </row>
    <row r="114" spans="1:23" x14ac:dyDescent="0.4">
      <c r="A114">
        <f>A$9</f>
        <v>400</v>
      </c>
      <c r="B114">
        <v>7</v>
      </c>
      <c r="C114">
        <v>2</v>
      </c>
      <c r="D114" s="66">
        <f t="shared" si="17"/>
        <v>-9.0308998699194358</v>
      </c>
      <c r="E114">
        <v>0</v>
      </c>
      <c r="F114">
        <v>22.9</v>
      </c>
      <c r="G114" s="8">
        <f t="shared" si="18"/>
        <v>31.403038687188083</v>
      </c>
      <c r="H114">
        <v>-74</v>
      </c>
      <c r="I114">
        <v>-20</v>
      </c>
      <c r="J114" s="5">
        <f t="shared" si="19"/>
        <v>-98.472138817268643</v>
      </c>
      <c r="K114" s="2">
        <f t="shared" si="16"/>
        <v>27.062955357210576</v>
      </c>
      <c r="L114">
        <v>400</v>
      </c>
      <c r="R114" s="5"/>
      <c r="S114" s="66"/>
      <c r="V114" s="8"/>
      <c r="W114" s="8"/>
    </row>
    <row r="115" spans="1:23" x14ac:dyDescent="0.4">
      <c r="A115">
        <f>A$10</f>
        <v>500</v>
      </c>
      <c r="B115">
        <v>7</v>
      </c>
      <c r="C115">
        <v>2</v>
      </c>
      <c r="D115" s="66">
        <f t="shared" si="17"/>
        <v>-9.0308998699194358</v>
      </c>
      <c r="E115">
        <v>0</v>
      </c>
      <c r="F115">
        <v>22.9</v>
      </c>
      <c r="G115" s="8">
        <f t="shared" si="18"/>
        <v>33.72086679106053</v>
      </c>
      <c r="H115">
        <v>-74</v>
      </c>
      <c r="I115">
        <v>-20</v>
      </c>
      <c r="J115" s="5">
        <f t="shared" si="19"/>
        <v>-100.78996692114109</v>
      </c>
      <c r="K115" s="2">
        <f t="shared" si="16"/>
        <v>35.340006603882529</v>
      </c>
      <c r="L115">
        <v>500</v>
      </c>
      <c r="R115" s="5"/>
      <c r="S115" s="66"/>
      <c r="V115" s="8"/>
      <c r="W115" s="8"/>
    </row>
    <row r="116" spans="1:23" x14ac:dyDescent="0.4">
      <c r="A116">
        <f>A$11</f>
        <v>600</v>
      </c>
      <c r="B116">
        <v>7</v>
      </c>
      <c r="C116">
        <v>2</v>
      </c>
      <c r="D116" s="66">
        <f t="shared" si="17"/>
        <v>-9.0308998699194358</v>
      </c>
      <c r="E116">
        <v>0</v>
      </c>
      <c r="F116">
        <v>22.9</v>
      </c>
      <c r="G116" s="8">
        <f t="shared" si="18"/>
        <v>35.266680605510913</v>
      </c>
      <c r="H116">
        <v>-74</v>
      </c>
      <c r="I116">
        <v>-20</v>
      </c>
      <c r="J116" s="5">
        <f t="shared" si="19"/>
        <v>-102.33578073559147</v>
      </c>
      <c r="K116" s="2">
        <f t="shared" si="16"/>
        <v>42.223800123986528</v>
      </c>
      <c r="L116">
        <v>600</v>
      </c>
      <c r="R116" s="5"/>
      <c r="S116" s="66"/>
      <c r="V116" s="8"/>
      <c r="W116" s="8"/>
    </row>
    <row r="117" spans="1:23" x14ac:dyDescent="0.4">
      <c r="A117">
        <f>A$12</f>
        <v>700</v>
      </c>
      <c r="B117">
        <v>7</v>
      </c>
      <c r="C117">
        <v>2</v>
      </c>
      <c r="D117" s="66">
        <f t="shared" si="17"/>
        <v>-9.0308998699194358</v>
      </c>
      <c r="E117">
        <v>0</v>
      </c>
      <c r="F117">
        <v>22.9</v>
      </c>
      <c r="G117" s="8">
        <f t="shared" si="18"/>
        <v>36.37107430647346</v>
      </c>
      <c r="H117">
        <v>-74</v>
      </c>
      <c r="I117">
        <v>-20</v>
      </c>
      <c r="J117" s="5">
        <f t="shared" si="19"/>
        <v>-103.44017443655403</v>
      </c>
      <c r="K117" s="2">
        <f t="shared" si="16"/>
        <v>47.948718234307997</v>
      </c>
      <c r="L117">
        <v>700</v>
      </c>
      <c r="R117" s="5"/>
      <c r="S117" s="66"/>
      <c r="V117" s="8"/>
      <c r="W117" s="8"/>
    </row>
    <row r="118" spans="1:23" x14ac:dyDescent="0.4">
      <c r="A118">
        <f>A$13</f>
        <v>800</v>
      </c>
      <c r="B118">
        <v>7</v>
      </c>
      <c r="C118">
        <v>2</v>
      </c>
      <c r="D118" s="66">
        <f t="shared" si="17"/>
        <v>-9.0308998699194358</v>
      </c>
      <c r="E118">
        <v>0</v>
      </c>
      <c r="F118">
        <v>22.9</v>
      </c>
      <c r="G118" s="8">
        <f t="shared" si="18"/>
        <v>37.199482008787847</v>
      </c>
      <c r="H118">
        <v>-74</v>
      </c>
      <c r="I118">
        <v>-20</v>
      </c>
      <c r="J118" s="5">
        <f t="shared" si="19"/>
        <v>-104.26858213886841</v>
      </c>
      <c r="K118" s="2">
        <f t="shared" si="16"/>
        <v>52.746954230798295</v>
      </c>
      <c r="L118">
        <v>800</v>
      </c>
      <c r="R118" s="5"/>
      <c r="S118" s="66"/>
      <c r="V118" s="8"/>
      <c r="W118" s="8"/>
    </row>
    <row r="119" spans="1:23" x14ac:dyDescent="0.4">
      <c r="A119">
        <f>A$14</f>
        <v>900</v>
      </c>
      <c r="B119">
        <v>7</v>
      </c>
      <c r="C119">
        <v>2</v>
      </c>
      <c r="D119" s="66">
        <f t="shared" si="17"/>
        <v>-9.0308998699194358</v>
      </c>
      <c r="E119">
        <v>0</v>
      </c>
      <c r="F119">
        <v>22.9</v>
      </c>
      <c r="G119" s="8">
        <f t="shared" si="18"/>
        <v>37.843857229090183</v>
      </c>
      <c r="H119">
        <v>-74</v>
      </c>
      <c r="I119">
        <v>-20</v>
      </c>
      <c r="J119" s="5">
        <f t="shared" si="19"/>
        <v>-104.91295735917075</v>
      </c>
      <c r="K119" s="2">
        <f t="shared" si="16"/>
        <v>56.808869676751286</v>
      </c>
      <c r="L119">
        <v>900</v>
      </c>
      <c r="R119" s="5"/>
      <c r="S119" s="66"/>
      <c r="V119" s="8"/>
      <c r="W119" s="8"/>
    </row>
    <row r="120" spans="1:23" x14ac:dyDescent="0.4">
      <c r="A120">
        <f>A$15</f>
        <v>1000</v>
      </c>
      <c r="B120">
        <v>7</v>
      </c>
      <c r="C120">
        <v>2</v>
      </c>
      <c r="D120" s="66">
        <f t="shared" si="17"/>
        <v>-9.0308998699194358</v>
      </c>
      <c r="E120">
        <v>0</v>
      </c>
      <c r="F120">
        <v>22.9</v>
      </c>
      <c r="G120" s="8">
        <f t="shared" si="18"/>
        <v>38.359389884318723</v>
      </c>
      <c r="H120">
        <v>-74</v>
      </c>
      <c r="I120">
        <v>-20</v>
      </c>
      <c r="J120" s="5">
        <f t="shared" si="19"/>
        <v>-105.42849001439929</v>
      </c>
      <c r="K120" s="2">
        <f t="shared" si="16"/>
        <v>60.282711841344096</v>
      </c>
      <c r="L120">
        <v>1000</v>
      </c>
      <c r="R120" s="5"/>
      <c r="S120" s="66"/>
      <c r="V120" s="8"/>
      <c r="W120" s="8"/>
    </row>
    <row r="121" spans="1:23" x14ac:dyDescent="0.4">
      <c r="A121">
        <f>A$16</f>
        <v>1500</v>
      </c>
      <c r="B121">
        <v>7</v>
      </c>
      <c r="C121">
        <v>2</v>
      </c>
      <c r="D121" s="66">
        <f t="shared" si="17"/>
        <v>-9.0308998699194358</v>
      </c>
      <c r="E121">
        <v>0</v>
      </c>
      <c r="F121">
        <v>22.9</v>
      </c>
      <c r="G121" s="8">
        <f t="shared" si="18"/>
        <v>39.906131032509172</v>
      </c>
      <c r="H121">
        <v>-74</v>
      </c>
      <c r="I121">
        <v>-20</v>
      </c>
      <c r="J121" s="5">
        <f t="shared" si="19"/>
        <v>-106.97523116258974</v>
      </c>
      <c r="K121" s="2">
        <f t="shared" si="16"/>
        <v>72.032723994657658</v>
      </c>
      <c r="L121">
        <v>1500</v>
      </c>
      <c r="R121" s="5"/>
      <c r="S121" s="66"/>
      <c r="V121" s="8"/>
      <c r="W121" s="8"/>
    </row>
    <row r="122" spans="1:23" x14ac:dyDescent="0.4">
      <c r="A122">
        <f>A$17</f>
        <v>2000</v>
      </c>
      <c r="B122">
        <v>7</v>
      </c>
      <c r="C122">
        <v>2</v>
      </c>
      <c r="D122" s="66">
        <f t="shared" si="17"/>
        <v>-9.0308998699194358</v>
      </c>
      <c r="E122">
        <v>0</v>
      </c>
      <c r="F122">
        <v>22.9</v>
      </c>
      <c r="G122" s="8">
        <f t="shared" si="18"/>
        <v>40.679564437234369</v>
      </c>
      <c r="H122">
        <v>-74</v>
      </c>
      <c r="I122">
        <v>-20</v>
      </c>
      <c r="J122" s="5">
        <f t="shared" si="19"/>
        <v>-107.74866456731493</v>
      </c>
      <c r="K122" s="2">
        <f t="shared" si="16"/>
        <v>78.741105641744213</v>
      </c>
      <c r="L122">
        <v>2000</v>
      </c>
      <c r="R122" s="5"/>
      <c r="S122" s="66"/>
      <c r="V122" s="8"/>
      <c r="W122" s="8"/>
    </row>
    <row r="123" spans="1:23" x14ac:dyDescent="0.4">
      <c r="A123">
        <f>A$18</f>
        <v>3000</v>
      </c>
      <c r="B123">
        <v>7</v>
      </c>
      <c r="C123">
        <v>2</v>
      </c>
      <c r="D123" s="66">
        <f t="shared" si="17"/>
        <v>-9.0308998699194358</v>
      </c>
      <c r="E123">
        <v>0</v>
      </c>
      <c r="F123">
        <v>22.9</v>
      </c>
      <c r="G123" s="8">
        <f t="shared" si="18"/>
        <v>41.453026844503796</v>
      </c>
      <c r="H123">
        <v>-74</v>
      </c>
      <c r="I123">
        <v>-20</v>
      </c>
      <c r="J123" s="5">
        <f t="shared" si="19"/>
        <v>-108.52212697458435</v>
      </c>
      <c r="K123" s="2">
        <f t="shared" si="16"/>
        <v>86.074523861887613</v>
      </c>
      <c r="L123">
        <v>3000</v>
      </c>
      <c r="R123" s="5"/>
      <c r="S123" s="66"/>
      <c r="V123" s="8"/>
      <c r="W123" s="8"/>
    </row>
    <row r="124" spans="1:23" x14ac:dyDescent="0.4">
      <c r="A124">
        <f>A$19</f>
        <v>4000</v>
      </c>
      <c r="B124">
        <v>7</v>
      </c>
      <c r="C124">
        <v>2</v>
      </c>
      <c r="D124" s="66">
        <f t="shared" si="17"/>
        <v>-9.0308998699194358</v>
      </c>
      <c r="E124">
        <v>0</v>
      </c>
      <c r="F124">
        <v>22.9</v>
      </c>
      <c r="G124" s="8">
        <f t="shared" si="18"/>
        <v>41.839765903437019</v>
      </c>
      <c r="H124">
        <v>-74</v>
      </c>
      <c r="I124">
        <v>-20</v>
      </c>
      <c r="J124" s="5">
        <f t="shared" si="19"/>
        <v>-108.90886603351758</v>
      </c>
      <c r="K124" s="2">
        <f t="shared" si="16"/>
        <v>89.993591041318197</v>
      </c>
      <c r="L124">
        <v>4000</v>
      </c>
      <c r="R124" s="5"/>
      <c r="S124" s="66"/>
      <c r="V124" s="8"/>
      <c r="W124" s="8"/>
    </row>
    <row r="125" spans="1:23" x14ac:dyDescent="0.4">
      <c r="C125" s="7"/>
      <c r="R125" s="5"/>
      <c r="S125" s="66"/>
      <c r="V125" s="8"/>
      <c r="W125" s="8"/>
    </row>
    <row r="126" spans="1:23" x14ac:dyDescent="0.4">
      <c r="R126" s="5"/>
      <c r="S126" s="66"/>
      <c r="V126" s="8"/>
      <c r="W126" s="8"/>
    </row>
    <row r="127" spans="1:23" x14ac:dyDescent="0.4">
      <c r="A127" s="1" t="s">
        <v>119</v>
      </c>
      <c r="I127" s="2"/>
    </row>
    <row r="128" spans="1:23" x14ac:dyDescent="0.4">
      <c r="A128" t="s">
        <v>7</v>
      </c>
      <c r="B128" t="s">
        <v>173</v>
      </c>
      <c r="C128" t="s">
        <v>180</v>
      </c>
      <c r="D128" t="s">
        <v>174</v>
      </c>
      <c r="E128" t="s">
        <v>175</v>
      </c>
      <c r="F128" t="s">
        <v>182</v>
      </c>
      <c r="G128" t="s">
        <v>176</v>
      </c>
      <c r="H128" t="s">
        <v>177</v>
      </c>
      <c r="I128" t="s">
        <v>178</v>
      </c>
      <c r="J128" t="s">
        <v>0</v>
      </c>
      <c r="K128" s="2" t="s">
        <v>121</v>
      </c>
      <c r="L128" t="s">
        <v>8</v>
      </c>
    </row>
    <row r="129" spans="1:12" x14ac:dyDescent="0.4">
      <c r="A129">
        <f>A$4</f>
        <v>0</v>
      </c>
      <c r="B129">
        <v>7</v>
      </c>
      <c r="C129">
        <v>2</v>
      </c>
      <c r="D129" s="66">
        <f>10*LOG(1.25/10)</f>
        <v>-9.0308998699194358</v>
      </c>
      <c r="E129">
        <v>0</v>
      </c>
      <c r="F129">
        <v>52.1</v>
      </c>
      <c r="G129" s="8">
        <f>B4</f>
        <v>-17</v>
      </c>
      <c r="H129">
        <v>-74</v>
      </c>
      <c r="I129">
        <v>-20</v>
      </c>
      <c r="J129" s="5">
        <f>-(B129-C129+D129-E129-F129+G129-H129-I129)</f>
        <v>-20.869100130080568</v>
      </c>
      <c r="K129" s="2">
        <f t="shared" ref="K129:K144" si="20">10^((-J129-32.44-20*LOG10(74))/20)</f>
        <v>3.5663444518921391E-3</v>
      </c>
      <c r="L129">
        <v>0</v>
      </c>
    </row>
    <row r="130" spans="1:12" x14ac:dyDescent="0.4">
      <c r="A130">
        <f>A$5</f>
        <v>50</v>
      </c>
      <c r="B130">
        <v>7</v>
      </c>
      <c r="C130">
        <v>2</v>
      </c>
      <c r="D130" s="66">
        <f t="shared" ref="D130:D144" si="21">10*LOG(1.25/10)</f>
        <v>-9.0308998699194358</v>
      </c>
      <c r="E130">
        <v>0</v>
      </c>
      <c r="F130">
        <v>52.1</v>
      </c>
      <c r="G130" s="8">
        <f t="shared" ref="G130:G144" si="22">B5</f>
        <v>3.6406046128051033</v>
      </c>
      <c r="H130">
        <v>-74</v>
      </c>
      <c r="I130">
        <v>-20</v>
      </c>
      <c r="J130" s="5">
        <f t="shared" ref="J130:J144" si="23">-(B130-C130+D130-E130-F130+G130-H130-I130)</f>
        <v>-41.509704742885667</v>
      </c>
      <c r="K130" s="2">
        <f t="shared" si="20"/>
        <v>3.8393129822670367E-2</v>
      </c>
      <c r="L130">
        <v>50</v>
      </c>
    </row>
    <row r="131" spans="1:12" x14ac:dyDescent="0.4">
      <c r="A131">
        <f>A$6</f>
        <v>100</v>
      </c>
      <c r="B131">
        <v>7</v>
      </c>
      <c r="C131">
        <v>2</v>
      </c>
      <c r="D131" s="66">
        <f t="shared" si="21"/>
        <v>-9.0308998699194358</v>
      </c>
      <c r="E131">
        <v>0</v>
      </c>
      <c r="F131">
        <v>52.1</v>
      </c>
      <c r="G131" s="8">
        <f t="shared" si="22"/>
        <v>11.056928146072615</v>
      </c>
      <c r="H131">
        <v>-74</v>
      </c>
      <c r="I131">
        <v>-20</v>
      </c>
      <c r="J131" s="5">
        <f t="shared" si="23"/>
        <v>-48.926028276153176</v>
      </c>
      <c r="K131" s="2">
        <f t="shared" si="20"/>
        <v>9.0171583023409843E-2</v>
      </c>
      <c r="L131">
        <v>100</v>
      </c>
    </row>
    <row r="132" spans="1:12" x14ac:dyDescent="0.4">
      <c r="A132">
        <f>A$7</f>
        <v>200</v>
      </c>
      <c r="B132">
        <v>7</v>
      </c>
      <c r="C132">
        <v>2</v>
      </c>
      <c r="D132" s="66">
        <f t="shared" si="21"/>
        <v>-9.0308998699194358</v>
      </c>
      <c r="E132">
        <v>0</v>
      </c>
      <c r="F132">
        <v>52.1</v>
      </c>
      <c r="G132" s="8">
        <f t="shared" si="22"/>
        <v>19.838572024377303</v>
      </c>
      <c r="H132">
        <v>-74</v>
      </c>
      <c r="I132">
        <v>-20</v>
      </c>
      <c r="J132" s="5">
        <f t="shared" si="23"/>
        <v>-57.707672154457867</v>
      </c>
      <c r="K132" s="2">
        <f t="shared" si="20"/>
        <v>0.24782886504311025</v>
      </c>
      <c r="L132">
        <v>200</v>
      </c>
    </row>
    <row r="133" spans="1:12" x14ac:dyDescent="0.4">
      <c r="A133">
        <f>A$8</f>
        <v>300</v>
      </c>
      <c r="B133">
        <v>7</v>
      </c>
      <c r="C133">
        <v>2</v>
      </c>
      <c r="D133" s="66">
        <f t="shared" si="21"/>
        <v>-9.0308998699194358</v>
      </c>
      <c r="E133">
        <v>0</v>
      </c>
      <c r="F133">
        <v>52.1</v>
      </c>
      <c r="G133" s="8">
        <f t="shared" si="22"/>
        <v>27.543011778996565</v>
      </c>
      <c r="H133">
        <v>-74</v>
      </c>
      <c r="I133">
        <v>-20</v>
      </c>
      <c r="J133" s="5">
        <f t="shared" si="23"/>
        <v>-65.412111909077126</v>
      </c>
      <c r="K133" s="2">
        <f t="shared" si="20"/>
        <v>0.6016914991643999</v>
      </c>
      <c r="L133">
        <v>300</v>
      </c>
    </row>
    <row r="134" spans="1:12" x14ac:dyDescent="0.4">
      <c r="A134">
        <f>A$9</f>
        <v>400</v>
      </c>
      <c r="B134">
        <v>7</v>
      </c>
      <c r="C134">
        <v>2</v>
      </c>
      <c r="D134" s="66">
        <f t="shared" si="21"/>
        <v>-9.0308998699194358</v>
      </c>
      <c r="E134">
        <v>0</v>
      </c>
      <c r="F134">
        <v>52.1</v>
      </c>
      <c r="G134" s="8">
        <f t="shared" si="22"/>
        <v>31.403038687188083</v>
      </c>
      <c r="H134">
        <v>-74</v>
      </c>
      <c r="I134">
        <v>-20</v>
      </c>
      <c r="J134" s="5">
        <f t="shared" si="23"/>
        <v>-69.27213881726864</v>
      </c>
      <c r="K134" s="2">
        <f t="shared" si="20"/>
        <v>0.93837239044966581</v>
      </c>
      <c r="L134">
        <v>400</v>
      </c>
    </row>
    <row r="135" spans="1:12" x14ac:dyDescent="0.4">
      <c r="A135">
        <f>A$10</f>
        <v>500</v>
      </c>
      <c r="B135">
        <v>7</v>
      </c>
      <c r="C135">
        <v>2</v>
      </c>
      <c r="D135" s="66">
        <f t="shared" si="21"/>
        <v>-9.0308998699194358</v>
      </c>
      <c r="E135">
        <v>0</v>
      </c>
      <c r="F135">
        <v>52.1</v>
      </c>
      <c r="G135" s="8">
        <f t="shared" si="22"/>
        <v>33.72086679106053</v>
      </c>
      <c r="H135">
        <v>-74</v>
      </c>
      <c r="I135">
        <v>-20</v>
      </c>
      <c r="J135" s="5">
        <f t="shared" si="23"/>
        <v>-71.589966921141098</v>
      </c>
      <c r="K135" s="2">
        <f t="shared" si="20"/>
        <v>1.2253682584801908</v>
      </c>
      <c r="L135">
        <v>500</v>
      </c>
    </row>
    <row r="136" spans="1:12" x14ac:dyDescent="0.4">
      <c r="A136">
        <f>A$11</f>
        <v>600</v>
      </c>
      <c r="B136">
        <v>7</v>
      </c>
      <c r="C136">
        <v>2</v>
      </c>
      <c r="D136" s="66">
        <f t="shared" si="21"/>
        <v>-9.0308998699194358</v>
      </c>
      <c r="E136">
        <v>0</v>
      </c>
      <c r="F136">
        <v>52.1</v>
      </c>
      <c r="G136" s="8">
        <f t="shared" si="22"/>
        <v>35.266680605510913</v>
      </c>
      <c r="H136">
        <v>-74</v>
      </c>
      <c r="I136">
        <v>-20</v>
      </c>
      <c r="J136" s="5">
        <f t="shared" si="23"/>
        <v>-73.135780735591482</v>
      </c>
      <c r="K136" s="2">
        <f t="shared" si="20"/>
        <v>1.4640547469128324</v>
      </c>
      <c r="L136">
        <v>600</v>
      </c>
    </row>
    <row r="137" spans="1:12" x14ac:dyDescent="0.4">
      <c r="A137">
        <f>A$12</f>
        <v>700</v>
      </c>
      <c r="B137">
        <v>7</v>
      </c>
      <c r="C137">
        <v>2</v>
      </c>
      <c r="D137" s="66">
        <f t="shared" si="21"/>
        <v>-9.0308998699194358</v>
      </c>
      <c r="E137">
        <v>0</v>
      </c>
      <c r="F137">
        <v>52.1</v>
      </c>
      <c r="G137" s="8">
        <f t="shared" si="22"/>
        <v>36.37107430647346</v>
      </c>
      <c r="H137">
        <v>-74</v>
      </c>
      <c r="I137">
        <v>-20</v>
      </c>
      <c r="J137" s="5">
        <f t="shared" si="23"/>
        <v>-74.240174436554014</v>
      </c>
      <c r="K137" s="2">
        <f t="shared" si="20"/>
        <v>1.6625587543799796</v>
      </c>
      <c r="L137">
        <v>700</v>
      </c>
    </row>
    <row r="138" spans="1:12" x14ac:dyDescent="0.4">
      <c r="A138">
        <f>A$13</f>
        <v>800</v>
      </c>
      <c r="B138">
        <v>7</v>
      </c>
      <c r="C138">
        <v>2</v>
      </c>
      <c r="D138" s="66">
        <f t="shared" si="21"/>
        <v>-9.0308998699194358</v>
      </c>
      <c r="E138">
        <v>0</v>
      </c>
      <c r="F138">
        <v>52.1</v>
      </c>
      <c r="G138" s="8">
        <f t="shared" si="22"/>
        <v>37.199482008787847</v>
      </c>
      <c r="H138">
        <v>-74</v>
      </c>
      <c r="I138">
        <v>-20</v>
      </c>
      <c r="J138" s="5">
        <f t="shared" si="23"/>
        <v>-75.068582138868408</v>
      </c>
      <c r="K138" s="2">
        <f t="shared" si="20"/>
        <v>1.828931278095083</v>
      </c>
      <c r="L138">
        <v>800</v>
      </c>
    </row>
    <row r="139" spans="1:12" x14ac:dyDescent="0.4">
      <c r="A139">
        <f>A$14</f>
        <v>900</v>
      </c>
      <c r="B139">
        <v>7</v>
      </c>
      <c r="C139">
        <v>2</v>
      </c>
      <c r="D139" s="66">
        <f t="shared" si="21"/>
        <v>-9.0308998699194358</v>
      </c>
      <c r="E139">
        <v>0</v>
      </c>
      <c r="F139">
        <v>52.1</v>
      </c>
      <c r="G139" s="8">
        <f t="shared" si="22"/>
        <v>37.843857229090183</v>
      </c>
      <c r="H139">
        <v>-74</v>
      </c>
      <c r="I139">
        <v>-20</v>
      </c>
      <c r="J139" s="5">
        <f t="shared" si="23"/>
        <v>-75.712957359170744</v>
      </c>
      <c r="K139" s="2">
        <f t="shared" si="20"/>
        <v>1.969772854948505</v>
      </c>
      <c r="L139">
        <v>900</v>
      </c>
    </row>
    <row r="140" spans="1:12" x14ac:dyDescent="0.4">
      <c r="A140">
        <f>A$15</f>
        <v>1000</v>
      </c>
      <c r="B140">
        <v>7</v>
      </c>
      <c r="C140">
        <v>2</v>
      </c>
      <c r="D140" s="66">
        <f t="shared" si="21"/>
        <v>-9.0308998699194358</v>
      </c>
      <c r="E140">
        <v>0</v>
      </c>
      <c r="F140">
        <v>52.1</v>
      </c>
      <c r="G140" s="8">
        <f t="shared" si="22"/>
        <v>38.359389884318723</v>
      </c>
      <c r="H140">
        <v>-74</v>
      </c>
      <c r="I140">
        <v>-20</v>
      </c>
      <c r="J140" s="5">
        <f t="shared" si="23"/>
        <v>-76.228490014399284</v>
      </c>
      <c r="K140" s="2">
        <f t="shared" si="20"/>
        <v>2.090223764060517</v>
      </c>
      <c r="L140">
        <v>1000</v>
      </c>
    </row>
    <row r="141" spans="1:12" x14ac:dyDescent="0.4">
      <c r="A141">
        <f>A$16</f>
        <v>1500</v>
      </c>
      <c r="B141">
        <v>7</v>
      </c>
      <c r="C141">
        <v>2</v>
      </c>
      <c r="D141" s="66">
        <f t="shared" si="21"/>
        <v>-9.0308998699194358</v>
      </c>
      <c r="E141">
        <v>0</v>
      </c>
      <c r="F141">
        <v>52.1</v>
      </c>
      <c r="G141" s="8">
        <f t="shared" si="22"/>
        <v>39.906131032509172</v>
      </c>
      <c r="H141">
        <v>-74</v>
      </c>
      <c r="I141">
        <v>-20</v>
      </c>
      <c r="J141" s="5">
        <f t="shared" si="23"/>
        <v>-77.775231162589733</v>
      </c>
      <c r="K141" s="2">
        <f t="shared" si="20"/>
        <v>2.4976399847424089</v>
      </c>
      <c r="L141">
        <v>1500</v>
      </c>
    </row>
    <row r="142" spans="1:12" x14ac:dyDescent="0.4">
      <c r="A142">
        <f>A$17</f>
        <v>2000</v>
      </c>
      <c r="B142">
        <v>7</v>
      </c>
      <c r="C142">
        <v>2</v>
      </c>
      <c r="D142" s="66">
        <f t="shared" si="21"/>
        <v>-9.0308998699194358</v>
      </c>
      <c r="E142">
        <v>0</v>
      </c>
      <c r="F142">
        <v>52.1</v>
      </c>
      <c r="G142" s="8">
        <f t="shared" si="22"/>
        <v>40.679564437234369</v>
      </c>
      <c r="H142">
        <v>-74</v>
      </c>
      <c r="I142">
        <v>-20</v>
      </c>
      <c r="J142" s="5">
        <f t="shared" si="23"/>
        <v>-78.54866456731493</v>
      </c>
      <c r="K142" s="2">
        <f t="shared" si="20"/>
        <v>2.7302442971368448</v>
      </c>
      <c r="L142">
        <v>2000</v>
      </c>
    </row>
    <row r="143" spans="1:12" x14ac:dyDescent="0.4">
      <c r="A143">
        <f>A$18</f>
        <v>3000</v>
      </c>
      <c r="B143">
        <v>7</v>
      </c>
      <c r="C143">
        <v>2</v>
      </c>
      <c r="D143" s="66">
        <f t="shared" si="21"/>
        <v>-9.0308998699194358</v>
      </c>
      <c r="E143">
        <v>0</v>
      </c>
      <c r="F143">
        <v>52.1</v>
      </c>
      <c r="G143" s="8">
        <f t="shared" si="22"/>
        <v>41.453026844503796</v>
      </c>
      <c r="H143">
        <v>-74</v>
      </c>
      <c r="I143">
        <v>-20</v>
      </c>
      <c r="J143" s="5">
        <f t="shared" si="23"/>
        <v>-79.322126974584364</v>
      </c>
      <c r="K143" s="2">
        <f t="shared" si="20"/>
        <v>2.9845209308072231</v>
      </c>
      <c r="L143">
        <v>3000</v>
      </c>
    </row>
    <row r="144" spans="1:12" x14ac:dyDescent="0.4">
      <c r="A144">
        <f>A$19</f>
        <v>4000</v>
      </c>
      <c r="B144">
        <v>7</v>
      </c>
      <c r="C144">
        <v>2</v>
      </c>
      <c r="D144" s="66">
        <f t="shared" si="21"/>
        <v>-9.0308998699194358</v>
      </c>
      <c r="E144">
        <v>0</v>
      </c>
      <c r="F144">
        <v>52.1</v>
      </c>
      <c r="G144" s="8">
        <f t="shared" si="22"/>
        <v>41.839765903437019</v>
      </c>
      <c r="H144">
        <v>-74</v>
      </c>
      <c r="I144">
        <v>-20</v>
      </c>
      <c r="J144" s="5">
        <f t="shared" si="23"/>
        <v>-79.70886603351758</v>
      </c>
      <c r="K144" s="2">
        <f t="shared" si="20"/>
        <v>3.1204094318579818</v>
      </c>
      <c r="L144">
        <v>4000</v>
      </c>
    </row>
  </sheetData>
  <mergeCells count="2">
    <mergeCell ref="S5:X12"/>
    <mergeCell ref="S14:X17"/>
  </mergeCells>
  <pageMargins left="0.7" right="0.7" top="0.78740157499999996" bottom="0.78740157499999996"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138"/>
  <sheetViews>
    <sheetView topLeftCell="R1" zoomScaleNormal="100" workbookViewId="0">
      <selection activeCell="AJ13" sqref="AJ13"/>
    </sheetView>
  </sheetViews>
  <sheetFormatPr defaultColWidth="11.3828125" defaultRowHeight="14.6" x14ac:dyDescent="0.4"/>
  <cols>
    <col min="1" max="1" width="17.15234375" customWidth="1"/>
    <col min="2" max="2" width="17.84375" bestFit="1" customWidth="1"/>
    <col min="3" max="3" width="11.69140625" bestFit="1" customWidth="1"/>
    <col min="4" max="4" width="13.84375" customWidth="1"/>
    <col min="6" max="6" width="12" bestFit="1" customWidth="1"/>
    <col min="7" max="7" width="12" customWidth="1"/>
    <col min="8" max="8" width="13.69140625" customWidth="1"/>
    <col min="9" max="9" width="14.84375" customWidth="1"/>
    <col min="13" max="13" width="24" customWidth="1"/>
    <col min="14" max="14" width="17.3828125" customWidth="1"/>
    <col min="15" max="15" width="15.3828125" customWidth="1"/>
    <col min="16" max="16" width="15.84375" customWidth="1"/>
    <col min="17" max="18" width="15.3828125" customWidth="1"/>
  </cols>
  <sheetData>
    <row r="1" spans="1:35" x14ac:dyDescent="0.4">
      <c r="M1" t="s">
        <v>156</v>
      </c>
      <c r="O1" t="s">
        <v>20</v>
      </c>
      <c r="P1">
        <v>2.1150000000000002</v>
      </c>
      <c r="Q1" t="s">
        <v>18</v>
      </c>
    </row>
    <row r="2" spans="1:35" x14ac:dyDescent="0.4">
      <c r="M2" t="s">
        <v>154</v>
      </c>
      <c r="O2" t="s">
        <v>155</v>
      </c>
      <c r="P2">
        <v>0.98699999999999999</v>
      </c>
      <c r="Q2" t="s">
        <v>18</v>
      </c>
    </row>
    <row r="3" spans="1:35" x14ac:dyDescent="0.4">
      <c r="A3" t="s">
        <v>5</v>
      </c>
      <c r="B3" t="s">
        <v>6</v>
      </c>
      <c r="D3" s="1" t="s">
        <v>12</v>
      </c>
    </row>
    <row r="4" spans="1:35" x14ac:dyDescent="0.4">
      <c r="A4">
        <v>0</v>
      </c>
      <c r="B4">
        <f>'[3]FS Antenna Gain'!B2</f>
        <v>-17</v>
      </c>
    </row>
    <row r="5" spans="1:35" ht="15" customHeight="1" x14ac:dyDescent="0.4">
      <c r="A5">
        <v>50</v>
      </c>
      <c r="B5">
        <f>'[3]FS Antenna Gain'!B12</f>
        <v>3.6406046128051033</v>
      </c>
      <c r="S5" s="109" t="s">
        <v>111</v>
      </c>
      <c r="T5" s="109"/>
      <c r="U5" s="109"/>
      <c r="V5" s="109"/>
      <c r="W5" s="109"/>
      <c r="X5" s="109"/>
    </row>
    <row r="6" spans="1:35" x14ac:dyDescent="0.4">
      <c r="A6">
        <v>100</v>
      </c>
      <c r="B6">
        <f>'[3]FS Antenna Gain'!B22</f>
        <v>11.056928146072615</v>
      </c>
      <c r="S6" s="109"/>
      <c r="T6" s="109"/>
      <c r="U6" s="109"/>
      <c r="V6" s="109"/>
      <c r="W6" s="109"/>
      <c r="X6" s="109"/>
    </row>
    <row r="7" spans="1:35" x14ac:dyDescent="0.4">
      <c r="A7">
        <v>200</v>
      </c>
      <c r="B7">
        <f>'[3]FS Antenna Gain'!B42</f>
        <v>19.838572024377303</v>
      </c>
      <c r="R7" s="5"/>
      <c r="S7" s="109"/>
      <c r="T7" s="109"/>
      <c r="U7" s="109"/>
      <c r="V7" s="109"/>
      <c r="W7" s="109"/>
      <c r="X7" s="109"/>
    </row>
    <row r="8" spans="1:35" x14ac:dyDescent="0.4">
      <c r="A8">
        <v>300</v>
      </c>
      <c r="B8">
        <f>'[3]FS Antenna Gain'!B62</f>
        <v>27.543011778996565</v>
      </c>
      <c r="R8" s="5"/>
      <c r="S8" s="109"/>
      <c r="T8" s="109"/>
      <c r="U8" s="109"/>
      <c r="V8" s="109"/>
      <c r="W8" s="109"/>
      <c r="X8" s="109"/>
      <c r="AE8" t="s">
        <v>152</v>
      </c>
      <c r="AG8" t="s">
        <v>153</v>
      </c>
      <c r="AH8">
        <v>1.5069999999999999</v>
      </c>
      <c r="AI8" t="s">
        <v>18</v>
      </c>
    </row>
    <row r="9" spans="1:35" x14ac:dyDescent="0.4">
      <c r="A9">
        <v>400</v>
      </c>
      <c r="B9">
        <f>'[3]FS Antenna Gain'!B82</f>
        <v>31.403038687188083</v>
      </c>
      <c r="R9" s="5"/>
      <c r="S9" s="109"/>
      <c r="T9" s="109"/>
      <c r="U9" s="109"/>
      <c r="V9" s="109"/>
      <c r="W9" s="109"/>
      <c r="X9" s="109"/>
      <c r="AE9" t="s">
        <v>17</v>
      </c>
      <c r="AH9">
        <v>15</v>
      </c>
      <c r="AI9" t="s">
        <v>18</v>
      </c>
    </row>
    <row r="10" spans="1:35" x14ac:dyDescent="0.4">
      <c r="A10">
        <v>500</v>
      </c>
      <c r="B10">
        <f>'[3]FS Antenna Gain'!B102</f>
        <v>33.72086679106053</v>
      </c>
      <c r="R10" s="5"/>
      <c r="S10" s="109"/>
      <c r="T10" s="109"/>
      <c r="U10" s="109"/>
      <c r="V10" s="109"/>
      <c r="W10" s="109"/>
      <c r="X10" s="109"/>
      <c r="AE10" t="s">
        <v>151</v>
      </c>
      <c r="AH10">
        <v>8</v>
      </c>
    </row>
    <row r="11" spans="1:35" x14ac:dyDescent="0.4">
      <c r="A11">
        <v>600</v>
      </c>
      <c r="B11">
        <f>'[3]FS Antenna Gain'!B122</f>
        <v>35.266680605510913</v>
      </c>
      <c r="R11" s="5"/>
      <c r="S11" s="109"/>
      <c r="T11" s="109"/>
      <c r="U11" s="109"/>
      <c r="V11" s="109"/>
      <c r="W11" s="109"/>
      <c r="X11" s="109"/>
      <c r="AE11" t="s">
        <v>15</v>
      </c>
      <c r="AF11" t="s">
        <v>158</v>
      </c>
      <c r="AG11" t="s">
        <v>16</v>
      </c>
      <c r="AH11" t="s">
        <v>159</v>
      </c>
      <c r="AI11" t="s">
        <v>157</v>
      </c>
    </row>
    <row r="12" spans="1:35" x14ac:dyDescent="0.4">
      <c r="A12">
        <v>700</v>
      </c>
      <c r="B12">
        <f>'[3]FS Antenna Gain'!B142</f>
        <v>36.37107430647346</v>
      </c>
      <c r="R12" s="5"/>
      <c r="S12" s="109"/>
      <c r="T12" s="109"/>
      <c r="U12" s="109"/>
      <c r="V12" s="109"/>
      <c r="W12" s="109"/>
      <c r="X12" s="109"/>
      <c r="AE12" s="5">
        <v>90</v>
      </c>
      <c r="AF12" s="6">
        <v>20</v>
      </c>
      <c r="AG12" s="5">
        <f t="shared" ref="AG12:AG36" si="0">10*LOG10(AI12/$AH$10)</f>
        <v>0</v>
      </c>
      <c r="AH12" s="5">
        <f t="shared" ref="AH12:AH36" si="1">$AH$9/TAN(AE12*PI()/180)</f>
        <v>9.1886134118146501E-16</v>
      </c>
      <c r="AI12" s="5">
        <f>$AH$10</f>
        <v>8</v>
      </c>
    </row>
    <row r="13" spans="1:35" x14ac:dyDescent="0.4">
      <c r="A13">
        <v>800</v>
      </c>
      <c r="B13">
        <f>'[3]FS Antenna Gain'!B162</f>
        <v>37.199482008787847</v>
      </c>
      <c r="R13" s="5"/>
      <c r="AE13" s="5">
        <v>80</v>
      </c>
      <c r="AF13" s="6">
        <v>20</v>
      </c>
      <c r="AG13" s="5">
        <f t="shared" si="0"/>
        <v>0</v>
      </c>
      <c r="AH13" s="5">
        <f t="shared" si="1"/>
        <v>2.6449047106269759</v>
      </c>
      <c r="AI13" s="5">
        <f>$AH$10</f>
        <v>8</v>
      </c>
    </row>
    <row r="14" spans="1:35" x14ac:dyDescent="0.4">
      <c r="A14">
        <v>900</v>
      </c>
      <c r="B14">
        <f>'[3]FS Antenna Gain'!B182</f>
        <v>37.843857229090183</v>
      </c>
      <c r="R14" s="5"/>
      <c r="S14" s="109" t="s">
        <v>19</v>
      </c>
      <c r="T14" s="109"/>
      <c r="U14" s="109"/>
      <c r="V14" s="109"/>
      <c r="W14" s="109"/>
      <c r="X14" s="109"/>
      <c r="AE14" s="5">
        <f t="shared" ref="AE14:AE19" si="2">AE13-10</f>
        <v>70</v>
      </c>
      <c r="AF14" s="6">
        <v>20</v>
      </c>
      <c r="AG14" s="5">
        <f t="shared" si="0"/>
        <v>0</v>
      </c>
      <c r="AH14" s="5">
        <f t="shared" si="1"/>
        <v>5.4595535139930362</v>
      </c>
      <c r="AI14" s="5">
        <f>$AH$10</f>
        <v>8</v>
      </c>
    </row>
    <row r="15" spans="1:35" x14ac:dyDescent="0.4">
      <c r="A15">
        <v>1000</v>
      </c>
      <c r="B15">
        <f>'[3]FS Antenna Gain'!B202</f>
        <v>38.359389884318723</v>
      </c>
      <c r="R15" s="5"/>
      <c r="S15" s="109"/>
      <c r="T15" s="109"/>
      <c r="U15" s="109"/>
      <c r="V15" s="109"/>
      <c r="W15" s="109"/>
      <c r="X15" s="109"/>
      <c r="AE15" s="5">
        <f t="shared" si="2"/>
        <v>60</v>
      </c>
      <c r="AF15" s="6">
        <v>14</v>
      </c>
      <c r="AG15" s="5">
        <f t="shared" si="0"/>
        <v>0</v>
      </c>
      <c r="AH15" s="5">
        <f t="shared" si="1"/>
        <v>8.6602540378443891</v>
      </c>
      <c r="AI15" s="5">
        <f>$AH$10</f>
        <v>8</v>
      </c>
    </row>
    <row r="16" spans="1:35" x14ac:dyDescent="0.4">
      <c r="A16">
        <v>1500</v>
      </c>
      <c r="B16">
        <f>'[3]FS Antenna Gain'!B302</f>
        <v>39.906131032509172</v>
      </c>
      <c r="R16" s="5"/>
      <c r="S16" s="109"/>
      <c r="T16" s="109"/>
      <c r="U16" s="109"/>
      <c r="V16" s="109"/>
      <c r="W16" s="109"/>
      <c r="X16" s="109"/>
      <c r="AE16" s="5">
        <f t="shared" si="2"/>
        <v>50</v>
      </c>
      <c r="AF16" s="6">
        <v>11</v>
      </c>
      <c r="AG16" s="5">
        <f t="shared" si="0"/>
        <v>-0.65327802264981583</v>
      </c>
      <c r="AH16" s="5">
        <f t="shared" si="1"/>
        <v>12.5864944676592</v>
      </c>
      <c r="AI16" s="5">
        <f t="shared" ref="AI16:AI36" si="3">($AH$8*(TAN(RADIANS(AE16))))/($P$1*$P$2)*$AH$10</f>
        <v>6.8827530052937806</v>
      </c>
    </row>
    <row r="17" spans="1:35" x14ac:dyDescent="0.4">
      <c r="A17">
        <v>2000</v>
      </c>
      <c r="B17">
        <f>'[3]FS Antenna Gain'!B402</f>
        <v>40.679564437234369</v>
      </c>
      <c r="R17" s="5"/>
      <c r="S17" s="109"/>
      <c r="T17" s="109"/>
      <c r="U17" s="109"/>
      <c r="V17" s="109"/>
      <c r="W17" s="109"/>
      <c r="X17" s="109"/>
      <c r="AE17" s="5">
        <f t="shared" si="2"/>
        <v>40</v>
      </c>
      <c r="AF17" s="6">
        <v>6</v>
      </c>
      <c r="AG17" s="5">
        <f t="shared" si="0"/>
        <v>-2.1770074186715074</v>
      </c>
      <c r="AH17" s="5">
        <f t="shared" si="1"/>
        <v>17.876303888913153</v>
      </c>
      <c r="AI17" s="5">
        <f t="shared" si="3"/>
        <v>4.8460651128851353</v>
      </c>
    </row>
    <row r="18" spans="1:35" x14ac:dyDescent="0.4">
      <c r="A18">
        <v>3000</v>
      </c>
      <c r="B18">
        <f>'[3]FS Antenna Gain'!B602</f>
        <v>41.453026844503796</v>
      </c>
      <c r="R18" s="5"/>
      <c r="AE18" s="5">
        <f t="shared" si="2"/>
        <v>30</v>
      </c>
      <c r="AF18" s="6">
        <v>3.8</v>
      </c>
      <c r="AG18" s="5">
        <f t="shared" si="0"/>
        <v>-3.8007489942589734</v>
      </c>
      <c r="AH18" s="5">
        <f t="shared" si="1"/>
        <v>25.98076211353316</v>
      </c>
      <c r="AI18" s="5">
        <f t="shared" si="3"/>
        <v>3.3343799633294902</v>
      </c>
    </row>
    <row r="19" spans="1:35" x14ac:dyDescent="0.4">
      <c r="A19">
        <v>4000</v>
      </c>
      <c r="B19">
        <f>'[3]FS Antenna Gain'!B802</f>
        <v>41.839765903437019</v>
      </c>
      <c r="R19" s="5"/>
      <c r="AE19" s="5">
        <f t="shared" si="2"/>
        <v>20</v>
      </c>
      <c r="AF19" s="6">
        <v>2</v>
      </c>
      <c r="AG19" s="5">
        <f t="shared" si="0"/>
        <v>-5.804484038634854</v>
      </c>
      <c r="AH19" s="5">
        <f t="shared" si="1"/>
        <v>41.212161291819335</v>
      </c>
      <c r="AI19" s="5">
        <f t="shared" si="3"/>
        <v>2.1020429384903676</v>
      </c>
    </row>
    <row r="20" spans="1:35" x14ac:dyDescent="0.4">
      <c r="A20">
        <v>5000</v>
      </c>
      <c r="B20">
        <f>'[3]FS Antenna Gain'!B1002</f>
        <v>42.071811156447914</v>
      </c>
      <c r="R20" s="5"/>
      <c r="AE20" s="5">
        <v>16.7</v>
      </c>
      <c r="AF20" s="6">
        <v>1.9</v>
      </c>
      <c r="AG20" s="5">
        <f t="shared" si="0"/>
        <v>-6.6437220382385771</v>
      </c>
      <c r="AH20" s="5">
        <f t="shared" si="1"/>
        <v>49.99760381208165</v>
      </c>
      <c r="AI20" s="5">
        <f t="shared" si="3"/>
        <v>1.7326776888947886</v>
      </c>
    </row>
    <row r="21" spans="1:35" x14ac:dyDescent="0.4">
      <c r="A21">
        <v>6000</v>
      </c>
      <c r="B21">
        <f>'[3]FS Antenna Gain'!B1203</f>
        <v>42.226508588011143</v>
      </c>
      <c r="R21" s="5"/>
      <c r="AE21" s="5">
        <f>AE19-10</f>
        <v>10</v>
      </c>
      <c r="AF21" s="6">
        <v>1</v>
      </c>
      <c r="AG21" s="5">
        <f t="shared" si="0"/>
        <v>-8.95195501024401</v>
      </c>
      <c r="AH21" s="5">
        <f t="shared" si="1"/>
        <v>85.069227294265644</v>
      </c>
      <c r="AI21" s="5">
        <f t="shared" si="3"/>
        <v>1.0183439462043222</v>
      </c>
    </row>
    <row r="22" spans="1:35" x14ac:dyDescent="0.4">
      <c r="R22" s="5"/>
      <c r="AE22" s="5">
        <v>8.5</v>
      </c>
      <c r="AF22" s="6">
        <v>0.5</v>
      </c>
      <c r="AG22" s="5">
        <f t="shared" si="0"/>
        <v>-9.6701544282831247</v>
      </c>
      <c r="AH22" s="5">
        <f t="shared" si="1"/>
        <v>100.36734357476114</v>
      </c>
      <c r="AI22" s="5">
        <f t="shared" si="3"/>
        <v>0.86312668581157148</v>
      </c>
    </row>
    <row r="23" spans="1:35" x14ac:dyDescent="0.4">
      <c r="R23" s="5"/>
      <c r="AE23" s="5">
        <v>4.3</v>
      </c>
      <c r="AF23" s="6">
        <v>0</v>
      </c>
      <c r="AG23" s="5">
        <f t="shared" si="0"/>
        <v>-12.653520056670288</v>
      </c>
      <c r="AH23" s="5">
        <f t="shared" si="1"/>
        <v>199.49361153495249</v>
      </c>
      <c r="AI23" s="5">
        <f t="shared" si="3"/>
        <v>0.43424815439875303</v>
      </c>
    </row>
    <row r="24" spans="1:35" ht="54" customHeight="1" x14ac:dyDescent="0.4">
      <c r="A24" s="3" t="s">
        <v>3</v>
      </c>
      <c r="B24" s="4">
        <f>-113.83+10*LOG(1250)+8</f>
        <v>-74.860899869919436</v>
      </c>
      <c r="C24" s="4" t="s">
        <v>4</v>
      </c>
      <c r="R24" s="5"/>
      <c r="AE24" s="5">
        <v>2.85</v>
      </c>
      <c r="AF24" s="6">
        <v>0</v>
      </c>
      <c r="AG24" s="5">
        <f t="shared" si="0"/>
        <v>-14.444336524364779</v>
      </c>
      <c r="AH24" s="5">
        <f t="shared" si="1"/>
        <v>301.30798382660043</v>
      </c>
      <c r="AI24" s="5">
        <f t="shared" si="3"/>
        <v>0.2875122375557409</v>
      </c>
    </row>
    <row r="25" spans="1:35" x14ac:dyDescent="0.4">
      <c r="R25" s="5"/>
      <c r="AE25" s="5">
        <v>2.15</v>
      </c>
      <c r="AF25" s="6">
        <v>0</v>
      </c>
      <c r="AG25" s="5">
        <f t="shared" si="0"/>
        <v>-15.669945350715228</v>
      </c>
      <c r="AH25" s="5">
        <f t="shared" si="1"/>
        <v>399.55035609323653</v>
      </c>
      <c r="AI25" s="5">
        <f t="shared" si="3"/>
        <v>0.21681805885608957</v>
      </c>
    </row>
    <row r="26" spans="1:35" x14ac:dyDescent="0.4">
      <c r="A26" s="1" t="s">
        <v>2</v>
      </c>
      <c r="R26" s="5"/>
      <c r="AE26" s="5">
        <v>1.71</v>
      </c>
      <c r="AF26" s="6">
        <v>0</v>
      </c>
      <c r="AG26" s="5">
        <f t="shared" si="0"/>
        <v>-16.665118206416416</v>
      </c>
      <c r="AH26" s="5">
        <f t="shared" si="1"/>
        <v>502.44532261916828</v>
      </c>
      <c r="AI26" s="5">
        <f t="shared" si="3"/>
        <v>0.17241623859051519</v>
      </c>
    </row>
    <row r="27" spans="1:35" x14ac:dyDescent="0.4">
      <c r="A27" t="s">
        <v>7</v>
      </c>
      <c r="B27" t="s">
        <v>173</v>
      </c>
      <c r="C27" t="s">
        <v>174</v>
      </c>
      <c r="D27" t="s">
        <v>175</v>
      </c>
      <c r="E27" t="s">
        <v>179</v>
      </c>
      <c r="F27" t="s">
        <v>11</v>
      </c>
      <c r="G27" t="s">
        <v>160</v>
      </c>
      <c r="H27" t="s">
        <v>176</v>
      </c>
      <c r="I27" t="s">
        <v>177</v>
      </c>
      <c r="J27" t="s">
        <v>178</v>
      </c>
      <c r="K27" t="s">
        <v>0</v>
      </c>
      <c r="L27" s="2" t="s">
        <v>112</v>
      </c>
      <c r="M27" t="s">
        <v>8</v>
      </c>
      <c r="R27" s="5"/>
      <c r="AE27" s="5">
        <v>1.43</v>
      </c>
      <c r="AF27" s="6">
        <v>0</v>
      </c>
      <c r="AG27" s="5">
        <f t="shared" si="0"/>
        <v>-17.442106781296619</v>
      </c>
      <c r="AH27" s="5">
        <f t="shared" si="1"/>
        <v>600.87988398307505</v>
      </c>
      <c r="AI27" s="5">
        <f t="shared" si="3"/>
        <v>0.1441714641021915</v>
      </c>
    </row>
    <row r="28" spans="1:35" x14ac:dyDescent="0.4">
      <c r="A28">
        <f>A$4</f>
        <v>0</v>
      </c>
      <c r="B28">
        <v>7</v>
      </c>
      <c r="C28" s="66">
        <f>10*LOG(1.25/10)</f>
        <v>-9.0308998699194358</v>
      </c>
      <c r="D28">
        <v>0</v>
      </c>
      <c r="E28">
        <v>3.3</v>
      </c>
      <c r="F28" s="8">
        <v>0</v>
      </c>
      <c r="G28" s="8">
        <f>$AF$12</f>
        <v>20</v>
      </c>
      <c r="H28">
        <f>B4</f>
        <v>-17</v>
      </c>
      <c r="I28">
        <v>-74</v>
      </c>
      <c r="J28">
        <v>-20</v>
      </c>
      <c r="K28" s="5">
        <f>-(B28+C28+D28-E28-F28-G28+H28-I28-J28)</f>
        <v>-51.669100130080565</v>
      </c>
      <c r="L28" s="2">
        <f t="shared" ref="L28:L42" si="4">10^((-K28-32.44-20*LOG10(74))/20)</f>
        <v>0.12365830428779416</v>
      </c>
      <c r="M28">
        <v>0</v>
      </c>
      <c r="R28" s="5"/>
      <c r="AE28" s="5">
        <v>1.23</v>
      </c>
      <c r="AF28" s="6">
        <v>0</v>
      </c>
      <c r="AG28" s="5">
        <f t="shared" si="0"/>
        <v>-18.096650701657623</v>
      </c>
      <c r="AH28" s="5">
        <f t="shared" si="1"/>
        <v>698.62167740526684</v>
      </c>
      <c r="AI28" s="5">
        <f t="shared" si="3"/>
        <v>0.12400092270990531</v>
      </c>
    </row>
    <row r="29" spans="1:35" x14ac:dyDescent="0.4">
      <c r="A29">
        <f>A$5</f>
        <v>50</v>
      </c>
      <c r="B29">
        <v>7</v>
      </c>
      <c r="C29" s="66">
        <f t="shared" ref="C29:C42" si="5">10*LOG(1.25/10)</f>
        <v>-9.0308998699194358</v>
      </c>
      <c r="D29">
        <v>0</v>
      </c>
      <c r="E29">
        <v>3.3</v>
      </c>
      <c r="F29" s="8">
        <f>-$AG$20</f>
        <v>6.6437220382385771</v>
      </c>
      <c r="G29" s="8">
        <f>$AF$20</f>
        <v>1.9</v>
      </c>
      <c r="H29">
        <f t="shared" ref="H29:H42" si="6">B5</f>
        <v>3.6406046128051033</v>
      </c>
      <c r="I29">
        <v>-74</v>
      </c>
      <c r="J29">
        <v>-20</v>
      </c>
      <c r="K29" s="5">
        <f t="shared" ref="K29:K42" si="7">-(B29+C29+D29-E29-F29-G29+H29-I29-J29)</f>
        <v>-83.765982704647087</v>
      </c>
      <c r="L29" s="2">
        <f t="shared" si="4"/>
        <v>4.9781435466818316</v>
      </c>
      <c r="M29">
        <v>50</v>
      </c>
      <c r="R29" s="5"/>
      <c r="AE29" s="5">
        <v>1.07</v>
      </c>
      <c r="AF29" s="6">
        <v>0</v>
      </c>
      <c r="AG29" s="5">
        <f t="shared" si="0"/>
        <v>-18.702026350089511</v>
      </c>
      <c r="AH29" s="5">
        <f t="shared" si="1"/>
        <v>803.11848504686407</v>
      </c>
      <c r="AI29" s="5">
        <f t="shared" si="3"/>
        <v>0.10786668995464577</v>
      </c>
    </row>
    <row r="30" spans="1:35" x14ac:dyDescent="0.4">
      <c r="A30">
        <f>A$6</f>
        <v>100</v>
      </c>
      <c r="B30">
        <v>7</v>
      </c>
      <c r="C30" s="66">
        <f t="shared" si="5"/>
        <v>-9.0308998699194358</v>
      </c>
      <c r="D30">
        <v>0</v>
      </c>
      <c r="E30">
        <v>3.3</v>
      </c>
      <c r="F30" s="8">
        <f>-$AG$22</f>
        <v>9.6701544282831247</v>
      </c>
      <c r="G30" s="8">
        <f>$AF$22</f>
        <v>0.5</v>
      </c>
      <c r="H30">
        <f t="shared" si="6"/>
        <v>11.056928146072615</v>
      </c>
      <c r="I30">
        <v>-74</v>
      </c>
      <c r="J30">
        <v>-20</v>
      </c>
      <c r="K30" s="5">
        <f t="shared" si="7"/>
        <v>-89.55587384787006</v>
      </c>
      <c r="L30" s="2">
        <f t="shared" si="4"/>
        <v>9.6953160900056421</v>
      </c>
      <c r="M30">
        <v>100</v>
      </c>
      <c r="R30" s="5"/>
      <c r="AE30" s="5">
        <v>0.95499999999999996</v>
      </c>
      <c r="AF30" s="6">
        <v>0</v>
      </c>
      <c r="AG30" s="5">
        <f t="shared" si="0"/>
        <v>-19.195933119077008</v>
      </c>
      <c r="AH30" s="5">
        <f t="shared" si="1"/>
        <v>899.85036861419064</v>
      </c>
      <c r="AI30" s="5">
        <f t="shared" si="3"/>
        <v>9.6271264251198252E-2</v>
      </c>
    </row>
    <row r="31" spans="1:35" x14ac:dyDescent="0.4">
      <c r="A31">
        <f>A$7</f>
        <v>200</v>
      </c>
      <c r="B31">
        <v>7</v>
      </c>
      <c r="C31" s="66">
        <f t="shared" si="5"/>
        <v>-9.0308998699194358</v>
      </c>
      <c r="D31">
        <v>0</v>
      </c>
      <c r="E31">
        <v>3.3</v>
      </c>
      <c r="F31" s="8">
        <f>-$AG$23</f>
        <v>12.653520056670288</v>
      </c>
      <c r="G31" s="8">
        <f t="shared" ref="G31:G42" si="8">$AF$23</f>
        <v>0</v>
      </c>
      <c r="H31">
        <f t="shared" si="6"/>
        <v>19.838572024377303</v>
      </c>
      <c r="I31">
        <v>-74</v>
      </c>
      <c r="J31">
        <v>-20</v>
      </c>
      <c r="K31" s="5">
        <f t="shared" si="7"/>
        <v>-95.854152097787576</v>
      </c>
      <c r="L31" s="2">
        <f t="shared" si="4"/>
        <v>20.020544514766154</v>
      </c>
      <c r="M31">
        <v>200</v>
      </c>
      <c r="R31" s="5"/>
      <c r="AE31" s="5">
        <v>0.86</v>
      </c>
      <c r="AF31" s="6">
        <v>0</v>
      </c>
      <c r="AG31" s="5">
        <f t="shared" si="0"/>
        <v>-19.651058367189506</v>
      </c>
      <c r="AH31" s="5">
        <f t="shared" si="1"/>
        <v>999.26994122217639</v>
      </c>
      <c r="AI31" s="5">
        <f t="shared" si="3"/>
        <v>8.6693023626269336E-2</v>
      </c>
    </row>
    <row r="32" spans="1:35" x14ac:dyDescent="0.4">
      <c r="A32">
        <f>A$8</f>
        <v>300</v>
      </c>
      <c r="B32">
        <v>7</v>
      </c>
      <c r="C32" s="66">
        <f t="shared" si="5"/>
        <v>-9.0308998699194358</v>
      </c>
      <c r="D32">
        <v>0</v>
      </c>
      <c r="E32">
        <v>3.3</v>
      </c>
      <c r="F32" s="8">
        <f>-$AG$24</f>
        <v>14.444336524364779</v>
      </c>
      <c r="G32" s="8">
        <f t="shared" si="8"/>
        <v>0</v>
      </c>
      <c r="H32">
        <f t="shared" si="6"/>
        <v>27.543011778996565</v>
      </c>
      <c r="I32">
        <v>-74</v>
      </c>
      <c r="J32">
        <v>-20</v>
      </c>
      <c r="K32" s="5">
        <f t="shared" si="7"/>
        <v>-101.76777538471235</v>
      </c>
      <c r="L32" s="2">
        <f t="shared" si="4"/>
        <v>39.550961833922827</v>
      </c>
      <c r="M32">
        <v>300</v>
      </c>
      <c r="AE32" s="5">
        <v>0.43</v>
      </c>
      <c r="AF32" s="6">
        <v>0</v>
      </c>
      <c r="AG32" s="5">
        <f t="shared" si="0"/>
        <v>-22.661602950889701</v>
      </c>
      <c r="AH32" s="5">
        <f t="shared" si="1"/>
        <v>1998.6524582946795</v>
      </c>
      <c r="AI32" s="5">
        <f t="shared" si="3"/>
        <v>4.3344070282889724E-2</v>
      </c>
    </row>
    <row r="33" spans="1:35" x14ac:dyDescent="0.4">
      <c r="A33">
        <f>A$9</f>
        <v>400</v>
      </c>
      <c r="B33">
        <v>7</v>
      </c>
      <c r="C33" s="66">
        <f t="shared" si="5"/>
        <v>-9.0308998699194358</v>
      </c>
      <c r="D33">
        <v>0</v>
      </c>
      <c r="E33">
        <v>3.3</v>
      </c>
      <c r="F33" s="8">
        <f>-$AG$25</f>
        <v>15.669945350715228</v>
      </c>
      <c r="G33" s="8">
        <f t="shared" si="8"/>
        <v>0</v>
      </c>
      <c r="H33">
        <f t="shared" si="6"/>
        <v>31.403038687188083</v>
      </c>
      <c r="I33">
        <v>-74</v>
      </c>
      <c r="J33">
        <v>-20</v>
      </c>
      <c r="K33" s="5">
        <f t="shared" si="7"/>
        <v>-104.40219346655343</v>
      </c>
      <c r="L33" s="2">
        <f t="shared" si="4"/>
        <v>53.564610789729365</v>
      </c>
      <c r="M33">
        <v>400</v>
      </c>
      <c r="AE33" s="5">
        <v>0.2863</v>
      </c>
      <c r="AF33" s="6">
        <v>0</v>
      </c>
      <c r="AG33" s="5">
        <f t="shared" si="0"/>
        <v>-24.428119418305538</v>
      </c>
      <c r="AH33" s="5">
        <f t="shared" si="1"/>
        <v>3001.8495971148245</v>
      </c>
      <c r="AI33" s="5">
        <f t="shared" si="3"/>
        <v>2.8858785165871589E-2</v>
      </c>
    </row>
    <row r="34" spans="1:35" x14ac:dyDescent="0.4">
      <c r="A34">
        <f>A$10</f>
        <v>500</v>
      </c>
      <c r="B34">
        <v>7</v>
      </c>
      <c r="C34" s="66">
        <f t="shared" si="5"/>
        <v>-9.0308998699194358</v>
      </c>
      <c r="D34">
        <v>0</v>
      </c>
      <c r="E34">
        <v>3.3</v>
      </c>
      <c r="F34" s="8">
        <f>-$AG$26</f>
        <v>16.665118206416416</v>
      </c>
      <c r="G34" s="8">
        <f t="shared" si="8"/>
        <v>0</v>
      </c>
      <c r="H34">
        <f t="shared" si="6"/>
        <v>33.72086679106053</v>
      </c>
      <c r="I34">
        <v>-74</v>
      </c>
      <c r="J34">
        <v>-20</v>
      </c>
      <c r="K34" s="5">
        <f t="shared" si="7"/>
        <v>-105.72484871472469</v>
      </c>
      <c r="L34" s="2">
        <f t="shared" si="4"/>
        <v>62.375022602620362</v>
      </c>
      <c r="M34">
        <v>500</v>
      </c>
      <c r="AE34" s="5">
        <v>0.215</v>
      </c>
      <c r="AF34" s="6">
        <v>0</v>
      </c>
      <c r="AG34" s="5">
        <f t="shared" si="0"/>
        <v>-25.671964061280551</v>
      </c>
      <c r="AH34" s="5">
        <f t="shared" si="1"/>
        <v>3997.3612037219277</v>
      </c>
      <c r="AI34" s="5">
        <f t="shared" si="3"/>
        <v>2.1671729975948708E-2</v>
      </c>
    </row>
    <row r="35" spans="1:35" x14ac:dyDescent="0.4">
      <c r="A35">
        <f>A$11</f>
        <v>600</v>
      </c>
      <c r="B35">
        <v>7</v>
      </c>
      <c r="C35" s="66">
        <f t="shared" si="5"/>
        <v>-9.0308998699194358</v>
      </c>
      <c r="D35">
        <v>0</v>
      </c>
      <c r="E35">
        <v>3.3</v>
      </c>
      <c r="F35" s="8">
        <f>-$AG$27</f>
        <v>17.442106781296619</v>
      </c>
      <c r="G35" s="8">
        <f t="shared" si="8"/>
        <v>0</v>
      </c>
      <c r="H35">
        <f t="shared" si="6"/>
        <v>35.266680605510913</v>
      </c>
      <c r="I35">
        <v>-74</v>
      </c>
      <c r="J35">
        <v>-20</v>
      </c>
      <c r="K35" s="5">
        <f t="shared" si="7"/>
        <v>-106.49367395429486</v>
      </c>
      <c r="L35" s="2">
        <f t="shared" si="4"/>
        <v>68.147821625744783</v>
      </c>
      <c r="M35">
        <v>600</v>
      </c>
      <c r="AE35" s="5">
        <v>0.1719</v>
      </c>
      <c r="AF35" s="6">
        <v>0</v>
      </c>
      <c r="AG35" s="5">
        <f t="shared" si="0"/>
        <v>-26.643597247100516</v>
      </c>
      <c r="AH35" s="5">
        <f t="shared" si="1"/>
        <v>4999.6167190503293</v>
      </c>
      <c r="AI35" s="5">
        <f t="shared" si="3"/>
        <v>1.7327274767544604E-2</v>
      </c>
    </row>
    <row r="36" spans="1:35" x14ac:dyDescent="0.4">
      <c r="A36">
        <f>A$12</f>
        <v>700</v>
      </c>
      <c r="B36">
        <v>7</v>
      </c>
      <c r="C36" s="66">
        <f t="shared" si="5"/>
        <v>-9.0308998699194358</v>
      </c>
      <c r="D36">
        <v>0</v>
      </c>
      <c r="E36">
        <v>3.3</v>
      </c>
      <c r="F36" s="8">
        <f>-$AG$28</f>
        <v>18.096650701657623</v>
      </c>
      <c r="G36" s="8">
        <f t="shared" si="8"/>
        <v>0</v>
      </c>
      <c r="H36">
        <f t="shared" si="6"/>
        <v>36.37107430647346</v>
      </c>
      <c r="I36">
        <v>-74</v>
      </c>
      <c r="J36">
        <v>-20</v>
      </c>
      <c r="K36" s="5">
        <f t="shared" si="7"/>
        <v>-106.9435237348964</v>
      </c>
      <c r="L36" s="2">
        <f t="shared" si="4"/>
        <v>71.770251319521535</v>
      </c>
      <c r="M36">
        <v>700</v>
      </c>
      <c r="AE36" s="5">
        <v>0.14319999999999999</v>
      </c>
      <c r="AF36" s="6">
        <v>0</v>
      </c>
      <c r="AG36" s="5">
        <f t="shared" si="0"/>
        <v>-27.436929822202053</v>
      </c>
      <c r="AH36" s="5">
        <f t="shared" si="1"/>
        <v>6001.6403853942993</v>
      </c>
      <c r="AI36" s="5">
        <f t="shared" si="3"/>
        <v>1.4434342456475499E-2</v>
      </c>
    </row>
    <row r="37" spans="1:35" x14ac:dyDescent="0.4">
      <c r="A37">
        <f>A$13</f>
        <v>800</v>
      </c>
      <c r="B37">
        <v>7</v>
      </c>
      <c r="C37" s="66">
        <f t="shared" si="5"/>
        <v>-9.0308998699194358</v>
      </c>
      <c r="D37">
        <v>0</v>
      </c>
      <c r="E37">
        <v>3.3</v>
      </c>
      <c r="F37" s="8">
        <f>-$AG$29</f>
        <v>18.702026350089511</v>
      </c>
      <c r="G37" s="8">
        <f t="shared" si="8"/>
        <v>0</v>
      </c>
      <c r="H37">
        <f t="shared" si="6"/>
        <v>37.199482008787847</v>
      </c>
      <c r="I37">
        <v>-74</v>
      </c>
      <c r="J37">
        <v>-20</v>
      </c>
      <c r="K37" s="5">
        <f t="shared" si="7"/>
        <v>-107.16655578877891</v>
      </c>
      <c r="L37" s="2">
        <f t="shared" si="4"/>
        <v>73.636997090695047</v>
      </c>
      <c r="M37">
        <v>800</v>
      </c>
    </row>
    <row r="38" spans="1:35" x14ac:dyDescent="0.4">
      <c r="A38">
        <f>A$14</f>
        <v>900</v>
      </c>
      <c r="B38">
        <v>7</v>
      </c>
      <c r="C38" s="66">
        <f t="shared" si="5"/>
        <v>-9.0308998699194358</v>
      </c>
      <c r="D38">
        <v>0</v>
      </c>
      <c r="E38">
        <v>3.3</v>
      </c>
      <c r="F38" s="8">
        <f>-$AG$30</f>
        <v>19.195933119077008</v>
      </c>
      <c r="G38" s="8">
        <f t="shared" si="8"/>
        <v>0</v>
      </c>
      <c r="H38">
        <f t="shared" si="6"/>
        <v>37.843857229090183</v>
      </c>
      <c r="I38">
        <v>-74</v>
      </c>
      <c r="J38">
        <v>-20</v>
      </c>
      <c r="K38" s="5">
        <f t="shared" si="7"/>
        <v>-107.31702424009374</v>
      </c>
      <c r="L38" s="2">
        <f t="shared" si="4"/>
        <v>74.92374761982029</v>
      </c>
      <c r="M38">
        <v>900</v>
      </c>
    </row>
    <row r="39" spans="1:35" x14ac:dyDescent="0.4">
      <c r="A39">
        <f>A$15</f>
        <v>1000</v>
      </c>
      <c r="B39">
        <v>7</v>
      </c>
      <c r="C39" s="66">
        <f t="shared" si="5"/>
        <v>-9.0308998699194358</v>
      </c>
      <c r="D39">
        <v>0</v>
      </c>
      <c r="E39">
        <v>3.3</v>
      </c>
      <c r="F39" s="8">
        <f>-$AG$31</f>
        <v>19.651058367189506</v>
      </c>
      <c r="G39" s="8">
        <f t="shared" si="8"/>
        <v>0</v>
      </c>
      <c r="H39">
        <f t="shared" si="6"/>
        <v>38.359389884318723</v>
      </c>
      <c r="I39">
        <v>-74</v>
      </c>
      <c r="J39">
        <v>-20</v>
      </c>
      <c r="K39" s="5">
        <f t="shared" si="7"/>
        <v>-107.37743164720979</v>
      </c>
      <c r="L39" s="2">
        <f t="shared" si="4"/>
        <v>75.446632929370878</v>
      </c>
      <c r="M39">
        <v>1000</v>
      </c>
    </row>
    <row r="40" spans="1:35" x14ac:dyDescent="0.4">
      <c r="A40">
        <f>A$17</f>
        <v>2000</v>
      </c>
      <c r="B40">
        <v>7</v>
      </c>
      <c r="C40" s="66">
        <f t="shared" si="5"/>
        <v>-9.0308998699194358</v>
      </c>
      <c r="D40">
        <v>0</v>
      </c>
      <c r="E40">
        <v>3.3</v>
      </c>
      <c r="F40" s="8">
        <f>-$AG$32</f>
        <v>22.661602950889701</v>
      </c>
      <c r="G40" s="8">
        <f t="shared" si="8"/>
        <v>0</v>
      </c>
      <c r="H40">
        <f t="shared" si="6"/>
        <v>39.906131032509172</v>
      </c>
      <c r="I40">
        <v>-74</v>
      </c>
      <c r="J40">
        <v>-20</v>
      </c>
      <c r="K40" s="5">
        <f t="shared" si="7"/>
        <v>-105.91362821170003</v>
      </c>
      <c r="L40" s="2">
        <f t="shared" si="4"/>
        <v>63.745523324891863</v>
      </c>
      <c r="M40">
        <v>2000</v>
      </c>
    </row>
    <row r="41" spans="1:35" x14ac:dyDescent="0.4">
      <c r="A41">
        <f>A$18</f>
        <v>3000</v>
      </c>
      <c r="B41">
        <v>7</v>
      </c>
      <c r="C41" s="66">
        <f t="shared" si="5"/>
        <v>-9.0308998699194358</v>
      </c>
      <c r="D41">
        <v>0</v>
      </c>
      <c r="E41">
        <v>3.3</v>
      </c>
      <c r="F41" s="8">
        <f>-$AG$33</f>
        <v>24.428119418305538</v>
      </c>
      <c r="G41" s="8">
        <f t="shared" si="8"/>
        <v>0</v>
      </c>
      <c r="H41">
        <f t="shared" si="6"/>
        <v>40.679564437234369</v>
      </c>
      <c r="I41">
        <v>-74</v>
      </c>
      <c r="J41">
        <v>-20</v>
      </c>
      <c r="K41" s="5">
        <f t="shared" si="7"/>
        <v>-104.9205451490094</v>
      </c>
      <c r="L41" s="2">
        <f t="shared" si="4"/>
        <v>56.85851825808534</v>
      </c>
      <c r="M41">
        <v>3000</v>
      </c>
    </row>
    <row r="42" spans="1:35" x14ac:dyDescent="0.4">
      <c r="A42">
        <f>A$19</f>
        <v>4000</v>
      </c>
      <c r="B42">
        <v>7</v>
      </c>
      <c r="C42" s="66">
        <f t="shared" si="5"/>
        <v>-9.0308998699194358</v>
      </c>
      <c r="D42">
        <v>0</v>
      </c>
      <c r="E42">
        <v>3.3</v>
      </c>
      <c r="F42" s="8">
        <f>-$AG$34</f>
        <v>25.671964061280551</v>
      </c>
      <c r="G42" s="8">
        <f t="shared" si="8"/>
        <v>0</v>
      </c>
      <c r="H42">
        <f t="shared" si="6"/>
        <v>41.453026844503796</v>
      </c>
      <c r="I42">
        <v>-74</v>
      </c>
      <c r="J42">
        <v>-20</v>
      </c>
      <c r="K42" s="5">
        <f t="shared" si="7"/>
        <v>-104.45016291330381</v>
      </c>
      <c r="L42" s="2">
        <f t="shared" si="4"/>
        <v>53.861249718635719</v>
      </c>
      <c r="M42">
        <v>4000</v>
      </c>
    </row>
    <row r="43" spans="1:35" x14ac:dyDescent="0.4">
      <c r="C43" s="66"/>
    </row>
    <row r="45" spans="1:35" x14ac:dyDescent="0.4">
      <c r="A45" s="1" t="s">
        <v>10</v>
      </c>
      <c r="I45" s="2"/>
    </row>
    <row r="46" spans="1:35" x14ac:dyDescent="0.4">
      <c r="A46" t="s">
        <v>7</v>
      </c>
      <c r="B46" t="s">
        <v>173</v>
      </c>
      <c r="C46" t="s">
        <v>174</v>
      </c>
      <c r="D46" t="s">
        <v>175</v>
      </c>
      <c r="E46" t="s">
        <v>9</v>
      </c>
      <c r="F46" t="s">
        <v>11</v>
      </c>
      <c r="G46" t="s">
        <v>150</v>
      </c>
      <c r="H46" t="s">
        <v>176</v>
      </c>
      <c r="I46" t="s">
        <v>177</v>
      </c>
      <c r="J46" t="s">
        <v>178</v>
      </c>
      <c r="K46" t="s">
        <v>0</v>
      </c>
      <c r="L46" s="2" t="s">
        <v>113</v>
      </c>
      <c r="M46" t="s">
        <v>8</v>
      </c>
    </row>
    <row r="47" spans="1:35" x14ac:dyDescent="0.4">
      <c r="A47">
        <f>A$4</f>
        <v>0</v>
      </c>
      <c r="B47">
        <v>7</v>
      </c>
      <c r="C47" s="66">
        <f>10*LOG(1.25/10)</f>
        <v>-9.0308998699194358</v>
      </c>
      <c r="D47">
        <v>0</v>
      </c>
      <c r="E47">
        <v>10.9</v>
      </c>
      <c r="F47" s="8">
        <f>-$AG$12</f>
        <v>0</v>
      </c>
      <c r="G47" s="8">
        <f>$AF$12</f>
        <v>20</v>
      </c>
      <c r="H47">
        <f>B4</f>
        <v>-17</v>
      </c>
      <c r="I47">
        <v>-74</v>
      </c>
      <c r="J47">
        <v>-20</v>
      </c>
      <c r="K47" s="5">
        <f>-(B47+C47+D47-E47-F47-G47+H47-I47-J47)</f>
        <v>-44.069100130080564</v>
      </c>
      <c r="L47" s="2">
        <f t="shared" ref="L47:L61" si="9">10^((-K47-32.44-20*LOG10(74))/20)</f>
        <v>5.1549361069439859E-2</v>
      </c>
      <c r="M47">
        <v>0</v>
      </c>
    </row>
    <row r="48" spans="1:35" x14ac:dyDescent="0.4">
      <c r="A48">
        <f>A$5</f>
        <v>50</v>
      </c>
      <c r="B48">
        <v>7</v>
      </c>
      <c r="C48" s="66">
        <f t="shared" ref="C48:C61" si="10">10*LOG(1.25/10)</f>
        <v>-9.0308998699194358</v>
      </c>
      <c r="D48">
        <v>0</v>
      </c>
      <c r="E48">
        <v>10.9</v>
      </c>
      <c r="F48" s="8">
        <f>-$AG$20</f>
        <v>6.6437220382385771</v>
      </c>
      <c r="G48" s="8">
        <f>$AF$20</f>
        <v>1.9</v>
      </c>
      <c r="H48">
        <f t="shared" ref="H48:H61" si="11">B5</f>
        <v>3.6406046128051033</v>
      </c>
      <c r="I48">
        <v>-74</v>
      </c>
      <c r="J48">
        <v>-20</v>
      </c>
      <c r="K48" s="5">
        <f t="shared" ref="K48:K61" si="12">-(B48+C48+D48-E48-F48-G48+H48-I48-J48)</f>
        <v>-76.165982704647092</v>
      </c>
      <c r="L48" s="2">
        <f t="shared" si="9"/>
        <v>2.0752356311320854</v>
      </c>
      <c r="M48">
        <v>50</v>
      </c>
    </row>
    <row r="49" spans="1:39" x14ac:dyDescent="0.4">
      <c r="A49">
        <f>A$6</f>
        <v>100</v>
      </c>
      <c r="B49">
        <v>7</v>
      </c>
      <c r="C49" s="66">
        <f t="shared" si="10"/>
        <v>-9.0308998699194358</v>
      </c>
      <c r="D49">
        <v>0</v>
      </c>
      <c r="E49">
        <v>10.9</v>
      </c>
      <c r="F49" s="8">
        <f>-$AG$22</f>
        <v>9.6701544282831247</v>
      </c>
      <c r="G49" s="8">
        <f>$AF$22</f>
        <v>0.5</v>
      </c>
      <c r="H49">
        <f t="shared" si="11"/>
        <v>11.056928146072615</v>
      </c>
      <c r="I49">
        <v>-74</v>
      </c>
      <c r="J49">
        <v>-20</v>
      </c>
      <c r="K49" s="5">
        <f t="shared" si="12"/>
        <v>-81.955873847870052</v>
      </c>
      <c r="L49" s="2">
        <f t="shared" si="9"/>
        <v>4.0416804409906693</v>
      </c>
      <c r="M49">
        <v>100</v>
      </c>
    </row>
    <row r="50" spans="1:39" x14ac:dyDescent="0.4">
      <c r="A50">
        <f>A$7</f>
        <v>200</v>
      </c>
      <c r="B50">
        <v>7</v>
      </c>
      <c r="C50" s="66">
        <f t="shared" si="10"/>
        <v>-9.0308998699194358</v>
      </c>
      <c r="D50">
        <v>0</v>
      </c>
      <c r="E50">
        <v>10.9</v>
      </c>
      <c r="F50" s="8">
        <f>-$AG$23</f>
        <v>12.653520056670288</v>
      </c>
      <c r="G50" s="8">
        <f t="shared" ref="G50:G61" si="13">$AF$23</f>
        <v>0</v>
      </c>
      <c r="H50">
        <f t="shared" si="11"/>
        <v>19.838572024377303</v>
      </c>
      <c r="I50">
        <v>-74</v>
      </c>
      <c r="J50">
        <v>-20</v>
      </c>
      <c r="K50" s="5">
        <f t="shared" si="12"/>
        <v>-88.254152097787582</v>
      </c>
      <c r="L50" s="2">
        <f t="shared" si="9"/>
        <v>8.3459520486109771</v>
      </c>
      <c r="M50">
        <v>200</v>
      </c>
    </row>
    <row r="51" spans="1:39" x14ac:dyDescent="0.4">
      <c r="A51">
        <f>A$8</f>
        <v>300</v>
      </c>
      <c r="B51">
        <v>7</v>
      </c>
      <c r="C51" s="66">
        <f t="shared" si="10"/>
        <v>-9.0308998699194358</v>
      </c>
      <c r="D51">
        <v>0</v>
      </c>
      <c r="E51">
        <v>10.9</v>
      </c>
      <c r="F51" s="8">
        <f>-$AG$24</f>
        <v>14.444336524364779</v>
      </c>
      <c r="G51" s="8">
        <f t="shared" si="13"/>
        <v>0</v>
      </c>
      <c r="H51">
        <f t="shared" si="11"/>
        <v>27.543011778996565</v>
      </c>
      <c r="I51">
        <v>-74</v>
      </c>
      <c r="J51">
        <v>-20</v>
      </c>
      <c r="K51" s="5">
        <f t="shared" si="12"/>
        <v>-94.167775384712343</v>
      </c>
      <c r="L51" s="2">
        <f t="shared" si="9"/>
        <v>16.487585075366159</v>
      </c>
      <c r="M51">
        <v>300</v>
      </c>
    </row>
    <row r="52" spans="1:39" x14ac:dyDescent="0.4">
      <c r="A52">
        <f>A$9</f>
        <v>400</v>
      </c>
      <c r="B52">
        <v>7</v>
      </c>
      <c r="C52" s="66">
        <f t="shared" si="10"/>
        <v>-9.0308998699194358</v>
      </c>
      <c r="D52">
        <v>0</v>
      </c>
      <c r="E52">
        <v>10.9</v>
      </c>
      <c r="F52" s="8">
        <f>-$AG$25</f>
        <v>15.669945350715228</v>
      </c>
      <c r="G52" s="8">
        <f t="shared" si="13"/>
        <v>0</v>
      </c>
      <c r="H52">
        <f t="shared" si="11"/>
        <v>31.403038687188083</v>
      </c>
      <c r="I52">
        <v>-74</v>
      </c>
      <c r="J52">
        <v>-20</v>
      </c>
      <c r="K52" s="5">
        <f t="shared" si="12"/>
        <v>-96.802193466553419</v>
      </c>
      <c r="L52" s="2">
        <f t="shared" si="9"/>
        <v>22.329446275742939</v>
      </c>
      <c r="M52">
        <v>400</v>
      </c>
    </row>
    <row r="53" spans="1:39" x14ac:dyDescent="0.4">
      <c r="A53">
        <f>A$10</f>
        <v>500</v>
      </c>
      <c r="B53">
        <v>7</v>
      </c>
      <c r="C53" s="66">
        <f t="shared" si="10"/>
        <v>-9.0308998699194358</v>
      </c>
      <c r="D53">
        <v>0</v>
      </c>
      <c r="E53">
        <v>10.9</v>
      </c>
      <c r="F53" s="8">
        <f>-$AG$26</f>
        <v>16.665118206416416</v>
      </c>
      <c r="G53" s="8">
        <f t="shared" si="13"/>
        <v>0</v>
      </c>
      <c r="H53">
        <f t="shared" si="11"/>
        <v>33.72086679106053</v>
      </c>
      <c r="I53">
        <v>-74</v>
      </c>
      <c r="J53">
        <v>-20</v>
      </c>
      <c r="K53" s="5">
        <f t="shared" si="12"/>
        <v>-98.124848714724678</v>
      </c>
      <c r="L53" s="2">
        <f t="shared" si="9"/>
        <v>26.002237216302564</v>
      </c>
      <c r="M53">
        <v>500</v>
      </c>
    </row>
    <row r="54" spans="1:39" x14ac:dyDescent="0.4">
      <c r="A54">
        <f>A$11</f>
        <v>600</v>
      </c>
      <c r="B54">
        <v>7</v>
      </c>
      <c r="C54" s="66">
        <f t="shared" si="10"/>
        <v>-9.0308998699194358</v>
      </c>
      <c r="D54">
        <v>0</v>
      </c>
      <c r="E54">
        <v>10.9</v>
      </c>
      <c r="F54" s="8">
        <f>-$AG$27</f>
        <v>17.442106781296619</v>
      </c>
      <c r="G54" s="8">
        <f t="shared" si="13"/>
        <v>0</v>
      </c>
      <c r="H54">
        <f t="shared" si="11"/>
        <v>35.266680605510913</v>
      </c>
      <c r="I54">
        <v>-74</v>
      </c>
      <c r="J54">
        <v>-20</v>
      </c>
      <c r="K54" s="5">
        <f t="shared" si="12"/>
        <v>-98.893673954294854</v>
      </c>
      <c r="L54" s="2">
        <f t="shared" si="9"/>
        <v>28.408740385970582</v>
      </c>
      <c r="M54">
        <v>600</v>
      </c>
    </row>
    <row r="55" spans="1:39" x14ac:dyDescent="0.4">
      <c r="A55">
        <f>A$12</f>
        <v>700</v>
      </c>
      <c r="B55">
        <v>7</v>
      </c>
      <c r="C55" s="66">
        <f t="shared" si="10"/>
        <v>-9.0308998699194358</v>
      </c>
      <c r="D55">
        <v>0</v>
      </c>
      <c r="E55">
        <v>10.9</v>
      </c>
      <c r="F55" s="8">
        <f>-$AG$28</f>
        <v>18.096650701657623</v>
      </c>
      <c r="G55" s="8">
        <f t="shared" si="13"/>
        <v>0</v>
      </c>
      <c r="H55">
        <f t="shared" si="11"/>
        <v>36.37107430647346</v>
      </c>
      <c r="I55">
        <v>-74</v>
      </c>
      <c r="J55">
        <v>-20</v>
      </c>
      <c r="K55" s="5">
        <f t="shared" si="12"/>
        <v>-99.343523734896394</v>
      </c>
      <c r="L55" s="2">
        <f t="shared" si="9"/>
        <v>29.918820419079914</v>
      </c>
      <c r="M55">
        <v>700</v>
      </c>
    </row>
    <row r="56" spans="1:39" x14ac:dyDescent="0.4">
      <c r="A56">
        <f>A$13</f>
        <v>800</v>
      </c>
      <c r="B56">
        <v>7</v>
      </c>
      <c r="C56" s="66">
        <f t="shared" si="10"/>
        <v>-9.0308998699194358</v>
      </c>
      <c r="D56">
        <v>0</v>
      </c>
      <c r="E56">
        <v>10.9</v>
      </c>
      <c r="F56" s="8">
        <f>-$AG$29</f>
        <v>18.702026350089511</v>
      </c>
      <c r="G56" s="8">
        <f t="shared" si="13"/>
        <v>0</v>
      </c>
      <c r="H56">
        <f t="shared" si="11"/>
        <v>37.199482008787847</v>
      </c>
      <c r="I56">
        <v>-74</v>
      </c>
      <c r="J56">
        <v>-20</v>
      </c>
      <c r="K56" s="5">
        <f t="shared" si="12"/>
        <v>-99.566555788778899</v>
      </c>
      <c r="L56" s="2">
        <f t="shared" si="9"/>
        <v>30.697009577804902</v>
      </c>
      <c r="M56">
        <v>800</v>
      </c>
    </row>
    <row r="57" spans="1:39" x14ac:dyDescent="0.4">
      <c r="A57">
        <f>A$14</f>
        <v>900</v>
      </c>
      <c r="B57">
        <v>7</v>
      </c>
      <c r="C57" s="66">
        <f t="shared" si="10"/>
        <v>-9.0308998699194358</v>
      </c>
      <c r="D57">
        <v>0</v>
      </c>
      <c r="E57">
        <v>10.9</v>
      </c>
      <c r="F57" s="8">
        <f>-$AG$30</f>
        <v>19.195933119077008</v>
      </c>
      <c r="G57" s="8">
        <f t="shared" si="13"/>
        <v>0</v>
      </c>
      <c r="H57">
        <f t="shared" si="11"/>
        <v>37.843857229090183</v>
      </c>
      <c r="I57">
        <v>-74</v>
      </c>
      <c r="J57">
        <v>-20</v>
      </c>
      <c r="K57" s="5">
        <f t="shared" si="12"/>
        <v>-99.717024240093735</v>
      </c>
      <c r="L57" s="2">
        <f t="shared" si="9"/>
        <v>31.233416477561455</v>
      </c>
      <c r="M57">
        <v>900</v>
      </c>
    </row>
    <row r="58" spans="1:39" x14ac:dyDescent="0.4">
      <c r="A58">
        <f>A$15</f>
        <v>1000</v>
      </c>
      <c r="B58">
        <v>7</v>
      </c>
      <c r="C58" s="66">
        <f t="shared" si="10"/>
        <v>-9.0308998699194358</v>
      </c>
      <c r="D58">
        <v>0</v>
      </c>
      <c r="E58">
        <v>10.9</v>
      </c>
      <c r="F58" s="8">
        <f>-$AG$31</f>
        <v>19.651058367189506</v>
      </c>
      <c r="G58" s="8">
        <f t="shared" si="13"/>
        <v>0</v>
      </c>
      <c r="H58">
        <f t="shared" si="11"/>
        <v>38.359389884318723</v>
      </c>
      <c r="I58">
        <v>-74</v>
      </c>
      <c r="J58">
        <v>-20</v>
      </c>
      <c r="K58" s="5">
        <f t="shared" si="12"/>
        <v>-99.777431647209781</v>
      </c>
      <c r="L58" s="2">
        <f t="shared" si="9"/>
        <v>31.451391354179489</v>
      </c>
      <c r="M58">
        <v>1000</v>
      </c>
    </row>
    <row r="59" spans="1:39" x14ac:dyDescent="0.4">
      <c r="A59">
        <f>A$17</f>
        <v>2000</v>
      </c>
      <c r="B59">
        <v>7</v>
      </c>
      <c r="C59" s="66">
        <f t="shared" si="10"/>
        <v>-9.0308998699194358</v>
      </c>
      <c r="D59">
        <v>0</v>
      </c>
      <c r="E59">
        <v>10.9</v>
      </c>
      <c r="F59" s="8">
        <f>-$AG$32</f>
        <v>22.661602950889701</v>
      </c>
      <c r="G59" s="8">
        <f t="shared" si="13"/>
        <v>0</v>
      </c>
      <c r="H59">
        <f t="shared" si="11"/>
        <v>39.906131032509172</v>
      </c>
      <c r="I59">
        <v>-74</v>
      </c>
      <c r="J59">
        <v>-20</v>
      </c>
      <c r="K59" s="5">
        <f t="shared" si="12"/>
        <v>-98.313628211700035</v>
      </c>
      <c r="L59" s="2">
        <f t="shared" si="9"/>
        <v>26.573557007441579</v>
      </c>
      <c r="M59">
        <v>2000</v>
      </c>
    </row>
    <row r="60" spans="1:39" x14ac:dyDescent="0.4">
      <c r="A60">
        <f>A$18</f>
        <v>3000</v>
      </c>
      <c r="B60">
        <v>7</v>
      </c>
      <c r="C60" s="66">
        <f t="shared" si="10"/>
        <v>-9.0308998699194358</v>
      </c>
      <c r="D60">
        <v>0</v>
      </c>
      <c r="E60">
        <v>10.9</v>
      </c>
      <c r="F60" s="8">
        <f>-$AG$33</f>
        <v>24.428119418305538</v>
      </c>
      <c r="G60" s="8">
        <f t="shared" si="13"/>
        <v>0</v>
      </c>
      <c r="H60">
        <f t="shared" si="11"/>
        <v>40.679564437234369</v>
      </c>
      <c r="I60">
        <v>-74</v>
      </c>
      <c r="J60">
        <v>-20</v>
      </c>
      <c r="K60" s="5">
        <f t="shared" si="12"/>
        <v>-97.320545149009405</v>
      </c>
      <c r="L60" s="2">
        <f t="shared" si="9"/>
        <v>23.702575451284858</v>
      </c>
      <c r="M60">
        <v>3000</v>
      </c>
    </row>
    <row r="61" spans="1:39" x14ac:dyDescent="0.4">
      <c r="A61">
        <f>A$19</f>
        <v>4000</v>
      </c>
      <c r="B61">
        <v>7</v>
      </c>
      <c r="C61" s="66">
        <f t="shared" si="10"/>
        <v>-9.0308998699194358</v>
      </c>
      <c r="D61">
        <v>0</v>
      </c>
      <c r="E61">
        <v>10.9</v>
      </c>
      <c r="F61" s="8">
        <f>-$AG$34</f>
        <v>25.671964061280551</v>
      </c>
      <c r="G61" s="8">
        <f t="shared" si="13"/>
        <v>0</v>
      </c>
      <c r="H61">
        <f t="shared" si="11"/>
        <v>41.453026844503796</v>
      </c>
      <c r="I61">
        <v>-74</v>
      </c>
      <c r="J61">
        <v>-20</v>
      </c>
      <c r="K61" s="5">
        <f t="shared" si="12"/>
        <v>-96.850162913303805</v>
      </c>
      <c r="L61" s="2">
        <f t="shared" si="9"/>
        <v>22.453105963149419</v>
      </c>
      <c r="M61">
        <v>4000</v>
      </c>
    </row>
    <row r="63" spans="1:39" s="70" customFormat="1" x14ac:dyDescent="0.4">
      <c r="I63" s="71"/>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row>
    <row r="64" spans="1:39" x14ac:dyDescent="0.4">
      <c r="A64" s="1" t="s">
        <v>114</v>
      </c>
    </row>
    <row r="65" spans="1:13" x14ac:dyDescent="0.4">
      <c r="A65" t="s">
        <v>7</v>
      </c>
      <c r="B65" t="s">
        <v>173</v>
      </c>
      <c r="C65" t="s">
        <v>174</v>
      </c>
      <c r="D65" t="s">
        <v>175</v>
      </c>
      <c r="E65" t="s">
        <v>1</v>
      </c>
      <c r="F65" t="s">
        <v>11</v>
      </c>
      <c r="G65" t="s">
        <v>150</v>
      </c>
      <c r="H65" t="s">
        <v>176</v>
      </c>
      <c r="I65" t="s">
        <v>177</v>
      </c>
      <c r="J65" t="s">
        <v>178</v>
      </c>
      <c r="K65" t="s">
        <v>0</v>
      </c>
      <c r="L65" s="2" t="s">
        <v>117</v>
      </c>
      <c r="M65" t="s">
        <v>8</v>
      </c>
    </row>
    <row r="66" spans="1:13" x14ac:dyDescent="0.4">
      <c r="A66">
        <f>A$4</f>
        <v>0</v>
      </c>
      <c r="B66">
        <v>7</v>
      </c>
      <c r="C66" s="66">
        <f>10*LOG(1.25/10)</f>
        <v>-9.0308998699194358</v>
      </c>
      <c r="D66">
        <v>0</v>
      </c>
      <c r="E66">
        <v>7.8</v>
      </c>
      <c r="F66" s="8">
        <f>-$AG$12</f>
        <v>0</v>
      </c>
      <c r="G66" s="8">
        <f>$AF$12</f>
        <v>20</v>
      </c>
      <c r="H66">
        <f>B4</f>
        <v>-17</v>
      </c>
      <c r="I66">
        <v>-74</v>
      </c>
      <c r="J66">
        <v>-20</v>
      </c>
      <c r="K66" s="5">
        <f>-(B66+C66+D66-E66-F66-G66+H66-I66-J66)</f>
        <v>-47.169100130080565</v>
      </c>
      <c r="L66" s="2">
        <f t="shared" ref="L66:L80" si="14">10^((-K66-32.44-20*LOG10(74))/20)</f>
        <v>7.3658570597230091E-2</v>
      </c>
      <c r="M66">
        <v>0</v>
      </c>
    </row>
    <row r="67" spans="1:13" x14ac:dyDescent="0.4">
      <c r="A67">
        <f>A$5</f>
        <v>50</v>
      </c>
      <c r="B67">
        <v>7</v>
      </c>
      <c r="C67" s="66">
        <f t="shared" ref="C67:C80" si="15">10*LOG(1.25/10)</f>
        <v>-9.0308998699194358</v>
      </c>
      <c r="D67">
        <v>0</v>
      </c>
      <c r="E67">
        <v>7.8</v>
      </c>
      <c r="F67" s="8">
        <f>-$AG$20</f>
        <v>6.6437220382385771</v>
      </c>
      <c r="G67" s="8">
        <f>$AF$20</f>
        <v>1.9</v>
      </c>
      <c r="H67">
        <f t="shared" ref="H67:H80" si="16">B5</f>
        <v>3.6406046128051033</v>
      </c>
      <c r="I67">
        <v>-74</v>
      </c>
      <c r="J67">
        <v>-20</v>
      </c>
      <c r="K67" s="5">
        <f t="shared" ref="K67:K80" si="17">-(B67+C67+D67-E67-F67-G67+H67-I67-J67)</f>
        <v>-79.265982704647087</v>
      </c>
      <c r="L67" s="2">
        <f t="shared" si="14"/>
        <v>2.9652916558116109</v>
      </c>
      <c r="M67">
        <v>50</v>
      </c>
    </row>
    <row r="68" spans="1:13" x14ac:dyDescent="0.4">
      <c r="A68">
        <f>A$6</f>
        <v>100</v>
      </c>
      <c r="B68">
        <v>7</v>
      </c>
      <c r="C68" s="66">
        <f t="shared" si="15"/>
        <v>-9.0308998699194358</v>
      </c>
      <c r="D68">
        <v>0</v>
      </c>
      <c r="E68">
        <v>7.8</v>
      </c>
      <c r="F68" s="8">
        <f>-$AG$22</f>
        <v>9.6701544282831247</v>
      </c>
      <c r="G68" s="8">
        <f>$AF$22</f>
        <v>0.5</v>
      </c>
      <c r="H68">
        <f t="shared" si="16"/>
        <v>11.056928146072615</v>
      </c>
      <c r="I68">
        <v>-74</v>
      </c>
      <c r="J68">
        <v>-20</v>
      </c>
      <c r="K68" s="5">
        <f t="shared" si="17"/>
        <v>-85.05587384787006</v>
      </c>
      <c r="L68" s="2">
        <f t="shared" si="14"/>
        <v>5.7751327643640646</v>
      </c>
      <c r="M68">
        <v>100</v>
      </c>
    </row>
    <row r="69" spans="1:13" x14ac:dyDescent="0.4">
      <c r="A69">
        <f>A$7</f>
        <v>200</v>
      </c>
      <c r="B69">
        <v>7</v>
      </c>
      <c r="C69" s="66">
        <f t="shared" si="15"/>
        <v>-9.0308998699194358</v>
      </c>
      <c r="D69">
        <v>0</v>
      </c>
      <c r="E69">
        <v>7.8</v>
      </c>
      <c r="F69" s="8">
        <f>-$AG$23</f>
        <v>12.653520056670288</v>
      </c>
      <c r="G69" s="8">
        <f t="shared" ref="G69:G80" si="18">$AF$23</f>
        <v>0</v>
      </c>
      <c r="H69">
        <f t="shared" si="16"/>
        <v>19.838572024377303</v>
      </c>
      <c r="I69">
        <v>-74</v>
      </c>
      <c r="J69">
        <v>-20</v>
      </c>
      <c r="K69" s="5">
        <f t="shared" si="17"/>
        <v>-91.354152097787576</v>
      </c>
      <c r="L69" s="2">
        <f t="shared" si="14"/>
        <v>11.92548046028358</v>
      </c>
      <c r="M69">
        <v>200</v>
      </c>
    </row>
    <row r="70" spans="1:13" x14ac:dyDescent="0.4">
      <c r="A70">
        <f>A$8</f>
        <v>300</v>
      </c>
      <c r="B70">
        <v>7</v>
      </c>
      <c r="C70" s="66">
        <f t="shared" si="15"/>
        <v>-9.0308998699194358</v>
      </c>
      <c r="D70">
        <v>0</v>
      </c>
      <c r="E70">
        <v>7.8</v>
      </c>
      <c r="F70" s="8">
        <f>-$AG$24</f>
        <v>14.444336524364779</v>
      </c>
      <c r="G70" s="8">
        <f t="shared" si="18"/>
        <v>0</v>
      </c>
      <c r="H70">
        <f t="shared" si="16"/>
        <v>27.543011778996565</v>
      </c>
      <c r="I70">
        <v>-74</v>
      </c>
      <c r="J70">
        <v>-20</v>
      </c>
      <c r="K70" s="5">
        <f t="shared" si="17"/>
        <v>-97.267775384712351</v>
      </c>
      <c r="L70" s="2">
        <f t="shared" si="14"/>
        <v>23.559010704628552</v>
      </c>
      <c r="M70">
        <v>300</v>
      </c>
    </row>
    <row r="71" spans="1:13" x14ac:dyDescent="0.4">
      <c r="A71">
        <f>A$9</f>
        <v>400</v>
      </c>
      <c r="B71">
        <v>7</v>
      </c>
      <c r="C71" s="66">
        <f t="shared" si="15"/>
        <v>-9.0308998699194358</v>
      </c>
      <c r="D71">
        <v>0</v>
      </c>
      <c r="E71">
        <v>7.8</v>
      </c>
      <c r="F71" s="8">
        <f>-$AG$25</f>
        <v>15.669945350715228</v>
      </c>
      <c r="G71" s="8">
        <f t="shared" si="18"/>
        <v>0</v>
      </c>
      <c r="H71">
        <f t="shared" si="16"/>
        <v>31.403038687188083</v>
      </c>
      <c r="I71">
        <v>-74</v>
      </c>
      <c r="J71">
        <v>-20</v>
      </c>
      <c r="K71" s="5">
        <f t="shared" si="17"/>
        <v>-99.902193466553427</v>
      </c>
      <c r="L71" s="2">
        <f t="shared" si="14"/>
        <v>31.906410880307366</v>
      </c>
      <c r="M71">
        <v>400</v>
      </c>
    </row>
    <row r="72" spans="1:13" x14ac:dyDescent="0.4">
      <c r="A72">
        <f>A$10</f>
        <v>500</v>
      </c>
      <c r="B72">
        <v>7</v>
      </c>
      <c r="C72" s="66">
        <f t="shared" si="15"/>
        <v>-9.0308998699194358</v>
      </c>
      <c r="D72">
        <v>0</v>
      </c>
      <c r="E72">
        <v>7.8</v>
      </c>
      <c r="F72" s="8">
        <f>-$AG$26</f>
        <v>16.665118206416416</v>
      </c>
      <c r="G72" s="8">
        <f t="shared" si="18"/>
        <v>0</v>
      </c>
      <c r="H72">
        <f t="shared" si="16"/>
        <v>33.72086679106053</v>
      </c>
      <c r="I72">
        <v>-74</v>
      </c>
      <c r="J72">
        <v>-20</v>
      </c>
      <c r="K72" s="5">
        <f t="shared" si="17"/>
        <v>-101.22484871472469</v>
      </c>
      <c r="L72" s="2">
        <f t="shared" si="14"/>
        <v>37.154439666147319</v>
      </c>
      <c r="M72">
        <v>500</v>
      </c>
    </row>
    <row r="73" spans="1:13" x14ac:dyDescent="0.4">
      <c r="A73">
        <f>A$11</f>
        <v>600</v>
      </c>
      <c r="B73">
        <v>7</v>
      </c>
      <c r="C73" s="66">
        <f t="shared" si="15"/>
        <v>-9.0308998699194358</v>
      </c>
      <c r="D73">
        <v>0</v>
      </c>
      <c r="E73">
        <v>7.8</v>
      </c>
      <c r="F73" s="8">
        <f>-$AG$27</f>
        <v>17.442106781296619</v>
      </c>
      <c r="G73" s="8">
        <f t="shared" si="18"/>
        <v>0</v>
      </c>
      <c r="H73">
        <f t="shared" si="16"/>
        <v>35.266680605510913</v>
      </c>
      <c r="I73">
        <v>-74</v>
      </c>
      <c r="J73">
        <v>-20</v>
      </c>
      <c r="K73" s="5">
        <f t="shared" si="17"/>
        <v>-101.99367395429486</v>
      </c>
      <c r="L73" s="2">
        <f t="shared" si="14"/>
        <v>40.593077506423775</v>
      </c>
      <c r="M73">
        <v>600</v>
      </c>
    </row>
    <row r="74" spans="1:13" x14ac:dyDescent="0.4">
      <c r="A74">
        <f>A$12</f>
        <v>700</v>
      </c>
      <c r="B74">
        <v>7</v>
      </c>
      <c r="C74" s="66">
        <f t="shared" si="15"/>
        <v>-9.0308998699194358</v>
      </c>
      <c r="D74">
        <v>0</v>
      </c>
      <c r="E74">
        <v>7.8</v>
      </c>
      <c r="F74" s="8">
        <f>-$AG$28</f>
        <v>18.096650701657623</v>
      </c>
      <c r="G74" s="8">
        <f t="shared" si="18"/>
        <v>0</v>
      </c>
      <c r="H74">
        <f t="shared" si="16"/>
        <v>36.37107430647346</v>
      </c>
      <c r="I74">
        <v>-74</v>
      </c>
      <c r="J74">
        <v>-20</v>
      </c>
      <c r="K74" s="5">
        <f t="shared" si="17"/>
        <v>-102.4435237348964</v>
      </c>
      <c r="L74" s="2">
        <f t="shared" si="14"/>
        <v>42.750821742601964</v>
      </c>
      <c r="M74">
        <v>700</v>
      </c>
    </row>
    <row r="75" spans="1:13" x14ac:dyDescent="0.4">
      <c r="A75">
        <f>A$13</f>
        <v>800</v>
      </c>
      <c r="B75">
        <v>7</v>
      </c>
      <c r="C75" s="66">
        <f t="shared" si="15"/>
        <v>-9.0308998699194358</v>
      </c>
      <c r="D75">
        <v>0</v>
      </c>
      <c r="E75">
        <v>7.8</v>
      </c>
      <c r="F75" s="8">
        <f>-$AG$29</f>
        <v>18.702026350089511</v>
      </c>
      <c r="G75" s="8">
        <f t="shared" si="18"/>
        <v>0</v>
      </c>
      <c r="H75">
        <f t="shared" si="16"/>
        <v>37.199482008787847</v>
      </c>
      <c r="I75">
        <v>-74</v>
      </c>
      <c r="J75">
        <v>-20</v>
      </c>
      <c r="K75" s="5">
        <f t="shared" si="17"/>
        <v>-102.66655578877891</v>
      </c>
      <c r="L75" s="2">
        <f t="shared" si="14"/>
        <v>43.862771530082917</v>
      </c>
      <c r="M75">
        <v>800</v>
      </c>
    </row>
    <row r="76" spans="1:13" x14ac:dyDescent="0.4">
      <c r="A76">
        <f>A$14</f>
        <v>900</v>
      </c>
      <c r="B76">
        <v>7</v>
      </c>
      <c r="C76" s="66">
        <f t="shared" si="15"/>
        <v>-9.0308998699194358</v>
      </c>
      <c r="D76">
        <v>0</v>
      </c>
      <c r="E76">
        <v>7.8</v>
      </c>
      <c r="F76" s="8">
        <f>-$AG$30</f>
        <v>19.195933119077008</v>
      </c>
      <c r="G76" s="8">
        <f t="shared" si="18"/>
        <v>0</v>
      </c>
      <c r="H76">
        <f t="shared" si="16"/>
        <v>37.843857229090183</v>
      </c>
      <c r="I76">
        <v>-74</v>
      </c>
      <c r="J76">
        <v>-20</v>
      </c>
      <c r="K76" s="5">
        <f t="shared" si="17"/>
        <v>-102.81702424009374</v>
      </c>
      <c r="L76" s="2">
        <f t="shared" si="14"/>
        <v>44.629240108448748</v>
      </c>
      <c r="M76">
        <v>900</v>
      </c>
    </row>
    <row r="77" spans="1:13" x14ac:dyDescent="0.4">
      <c r="A77">
        <f>A$15</f>
        <v>1000</v>
      </c>
      <c r="B77">
        <v>7</v>
      </c>
      <c r="C77" s="66">
        <f t="shared" si="15"/>
        <v>-9.0308998699194358</v>
      </c>
      <c r="D77">
        <v>0</v>
      </c>
      <c r="E77">
        <v>7.8</v>
      </c>
      <c r="F77" s="8">
        <f>-$AG$31</f>
        <v>19.651058367189506</v>
      </c>
      <c r="G77" s="8">
        <f t="shared" si="18"/>
        <v>0</v>
      </c>
      <c r="H77">
        <f t="shared" si="16"/>
        <v>38.359389884318723</v>
      </c>
      <c r="I77">
        <v>-74</v>
      </c>
      <c r="J77">
        <v>-20</v>
      </c>
      <c r="K77" s="5">
        <f t="shared" si="17"/>
        <v>-102.87743164720979</v>
      </c>
      <c r="L77" s="2">
        <f t="shared" si="14"/>
        <v>44.940703092755463</v>
      </c>
      <c r="M77">
        <v>1000</v>
      </c>
    </row>
    <row r="78" spans="1:13" x14ac:dyDescent="0.4">
      <c r="A78">
        <f>A$17</f>
        <v>2000</v>
      </c>
      <c r="B78">
        <v>7</v>
      </c>
      <c r="C78" s="66">
        <f t="shared" si="15"/>
        <v>-9.0308998699194358</v>
      </c>
      <c r="D78">
        <v>0</v>
      </c>
      <c r="E78">
        <v>7.8</v>
      </c>
      <c r="F78" s="8">
        <f>-$AG$32</f>
        <v>22.661602950889701</v>
      </c>
      <c r="G78" s="8">
        <f t="shared" si="18"/>
        <v>0</v>
      </c>
      <c r="H78">
        <f t="shared" si="16"/>
        <v>39.906131032509172</v>
      </c>
      <c r="I78">
        <v>-74</v>
      </c>
      <c r="J78">
        <v>-20</v>
      </c>
      <c r="K78" s="5">
        <f t="shared" si="17"/>
        <v>-101.41362821170003</v>
      </c>
      <c r="L78" s="2">
        <f t="shared" si="14"/>
        <v>37.970795064083632</v>
      </c>
      <c r="M78">
        <v>2000</v>
      </c>
    </row>
    <row r="79" spans="1:13" x14ac:dyDescent="0.4">
      <c r="A79">
        <f>A$18</f>
        <v>3000</v>
      </c>
      <c r="B79">
        <v>7</v>
      </c>
      <c r="C79" s="66">
        <f t="shared" si="15"/>
        <v>-9.0308998699194358</v>
      </c>
      <c r="D79">
        <v>0</v>
      </c>
      <c r="E79">
        <v>7.8</v>
      </c>
      <c r="F79" s="8">
        <f>-$AG$33</f>
        <v>24.428119418305538</v>
      </c>
      <c r="G79" s="8">
        <f t="shared" si="18"/>
        <v>0</v>
      </c>
      <c r="H79">
        <f t="shared" si="16"/>
        <v>40.679564437234369</v>
      </c>
      <c r="I79">
        <v>-74</v>
      </c>
      <c r="J79">
        <v>-20</v>
      </c>
      <c r="K79" s="5">
        <f t="shared" si="17"/>
        <v>-100.4205451490094</v>
      </c>
      <c r="L79" s="2">
        <f t="shared" si="14"/>
        <v>33.86846686349449</v>
      </c>
      <c r="M79">
        <v>3000</v>
      </c>
    </row>
    <row r="80" spans="1:13" x14ac:dyDescent="0.4">
      <c r="A80">
        <f>A$19</f>
        <v>4000</v>
      </c>
      <c r="B80">
        <v>7</v>
      </c>
      <c r="C80" s="66">
        <f t="shared" si="15"/>
        <v>-9.0308998699194358</v>
      </c>
      <c r="D80">
        <v>0</v>
      </c>
      <c r="E80">
        <v>7.8</v>
      </c>
      <c r="F80" s="8">
        <f>-$AG$34</f>
        <v>25.671964061280551</v>
      </c>
      <c r="G80" s="8">
        <f t="shared" si="18"/>
        <v>0</v>
      </c>
      <c r="H80">
        <f t="shared" si="16"/>
        <v>41.453026844503796</v>
      </c>
      <c r="I80">
        <v>-74</v>
      </c>
      <c r="J80">
        <v>-20</v>
      </c>
      <c r="K80" s="5">
        <f t="shared" si="17"/>
        <v>-99.950162913303814</v>
      </c>
      <c r="L80" s="2">
        <f t="shared" si="14"/>
        <v>32.083107460553848</v>
      </c>
      <c r="M80">
        <v>4000</v>
      </c>
    </row>
    <row r="81" spans="1:13" x14ac:dyDescent="0.4">
      <c r="C81" s="7"/>
    </row>
    <row r="83" spans="1:13" x14ac:dyDescent="0.4">
      <c r="A83" s="1" t="s">
        <v>115</v>
      </c>
      <c r="I83" s="2"/>
    </row>
    <row r="84" spans="1:13" x14ac:dyDescent="0.4">
      <c r="A84" t="s">
        <v>7</v>
      </c>
      <c r="B84" t="s">
        <v>173</v>
      </c>
      <c r="C84" t="s">
        <v>174</v>
      </c>
      <c r="D84" t="s">
        <v>175</v>
      </c>
      <c r="E84" t="s">
        <v>116</v>
      </c>
      <c r="F84" t="s">
        <v>11</v>
      </c>
      <c r="G84" t="s">
        <v>150</v>
      </c>
      <c r="H84" t="s">
        <v>176</v>
      </c>
      <c r="I84" t="s">
        <v>177</v>
      </c>
      <c r="J84" t="s">
        <v>178</v>
      </c>
      <c r="K84" t="s">
        <v>0</v>
      </c>
      <c r="L84" s="2" t="s">
        <v>118</v>
      </c>
      <c r="M84" t="s">
        <v>8</v>
      </c>
    </row>
    <row r="85" spans="1:13" x14ac:dyDescent="0.4">
      <c r="A85">
        <f>A$4</f>
        <v>0</v>
      </c>
      <c r="B85">
        <v>7</v>
      </c>
      <c r="C85" s="66">
        <f>10*LOG(1.25/10)</f>
        <v>-9.0308998699194358</v>
      </c>
      <c r="D85">
        <v>0</v>
      </c>
      <c r="E85">
        <v>26.1</v>
      </c>
      <c r="F85" s="8">
        <f>-$AG$12</f>
        <v>0</v>
      </c>
      <c r="G85" s="8">
        <f>$AF$12</f>
        <v>20</v>
      </c>
      <c r="H85">
        <f>B4</f>
        <v>-17</v>
      </c>
      <c r="I85">
        <v>-74</v>
      </c>
      <c r="J85">
        <v>-20</v>
      </c>
      <c r="K85" s="5">
        <f>-(B85+C85+D85-E85-F85-G85+H85-I85-J85)</f>
        <v>-28.869100130080568</v>
      </c>
      <c r="L85" s="2">
        <f t="shared" ref="L85:L99" si="19">10^((-K85-32.44-20*LOG10(74))/20)</f>
        <v>8.9582522387973481E-3</v>
      </c>
      <c r="M85">
        <v>0</v>
      </c>
    </row>
    <row r="86" spans="1:13" x14ac:dyDescent="0.4">
      <c r="A86">
        <f>A$5</f>
        <v>50</v>
      </c>
      <c r="B86">
        <v>7</v>
      </c>
      <c r="C86" s="66">
        <f t="shared" ref="C86:C99" si="20">10*LOG(1.25/10)</f>
        <v>-9.0308998699194358</v>
      </c>
      <c r="D86">
        <v>0</v>
      </c>
      <c r="E86">
        <v>26.1</v>
      </c>
      <c r="F86" s="8">
        <f>-$AG$20</f>
        <v>6.6437220382385771</v>
      </c>
      <c r="G86" s="8">
        <f>$AF$20</f>
        <v>1.9</v>
      </c>
      <c r="H86">
        <f t="shared" ref="H86:H99" si="21">B5</f>
        <v>3.6406046128051033</v>
      </c>
      <c r="I86">
        <v>-74</v>
      </c>
      <c r="J86">
        <v>-20</v>
      </c>
      <c r="K86" s="5">
        <f t="shared" ref="K86:K99" si="22">-(B86+C86+D86-E86-F86-G86+H86-I86-J86)</f>
        <v>-60.965982704647089</v>
      </c>
      <c r="L86" s="2">
        <f t="shared" si="19"/>
        <v>0.36063461996315699</v>
      </c>
      <c r="M86">
        <v>50</v>
      </c>
    </row>
    <row r="87" spans="1:13" x14ac:dyDescent="0.4">
      <c r="A87">
        <f>A$6</f>
        <v>100</v>
      </c>
      <c r="B87">
        <v>7</v>
      </c>
      <c r="C87" s="66">
        <f t="shared" si="20"/>
        <v>-9.0308998699194358</v>
      </c>
      <c r="D87">
        <v>0</v>
      </c>
      <c r="E87">
        <v>26.1</v>
      </c>
      <c r="F87" s="8">
        <f>-$AG$22</f>
        <v>9.6701544282831247</v>
      </c>
      <c r="G87" s="8">
        <f>$AF$22</f>
        <v>0.5</v>
      </c>
      <c r="H87">
        <f t="shared" si="21"/>
        <v>11.056928146072615</v>
      </c>
      <c r="I87">
        <v>-74</v>
      </c>
      <c r="J87">
        <v>-20</v>
      </c>
      <c r="K87" s="5">
        <f t="shared" si="22"/>
        <v>-66.755873847870049</v>
      </c>
      <c r="L87" s="2">
        <f t="shared" si="19"/>
        <v>0.70236356198937244</v>
      </c>
      <c r="M87">
        <v>100</v>
      </c>
    </row>
    <row r="88" spans="1:13" x14ac:dyDescent="0.4">
      <c r="A88">
        <f>A$7</f>
        <v>200</v>
      </c>
      <c r="B88">
        <v>7</v>
      </c>
      <c r="C88" s="66">
        <f t="shared" si="20"/>
        <v>-9.0308998699194358</v>
      </c>
      <c r="D88">
        <v>0</v>
      </c>
      <c r="E88">
        <v>26.1</v>
      </c>
      <c r="F88" s="8">
        <f>-$AG$23</f>
        <v>12.653520056670288</v>
      </c>
      <c r="G88" s="8">
        <f t="shared" ref="G88:G99" si="23">$AF$23</f>
        <v>0</v>
      </c>
      <c r="H88">
        <f t="shared" si="21"/>
        <v>19.838572024377303</v>
      </c>
      <c r="I88">
        <v>-74</v>
      </c>
      <c r="J88">
        <v>-20</v>
      </c>
      <c r="K88" s="5">
        <f t="shared" si="22"/>
        <v>-73.054152097787579</v>
      </c>
      <c r="L88" s="2">
        <f t="shared" si="19"/>
        <v>1.4503602386778696</v>
      </c>
      <c r="M88">
        <v>200</v>
      </c>
    </row>
    <row r="89" spans="1:13" x14ac:dyDescent="0.4">
      <c r="A89">
        <f>A$8</f>
        <v>300</v>
      </c>
      <c r="B89">
        <v>7</v>
      </c>
      <c r="C89" s="66">
        <f t="shared" si="20"/>
        <v>-9.0308998699194358</v>
      </c>
      <c r="D89">
        <v>0</v>
      </c>
      <c r="E89">
        <v>26.1</v>
      </c>
      <c r="F89" s="8">
        <f>-$AG$24</f>
        <v>14.444336524364779</v>
      </c>
      <c r="G89" s="8">
        <f t="shared" si="23"/>
        <v>0</v>
      </c>
      <c r="H89">
        <f t="shared" si="21"/>
        <v>27.543011778996565</v>
      </c>
      <c r="I89">
        <v>-74</v>
      </c>
      <c r="J89">
        <v>-20</v>
      </c>
      <c r="K89" s="5">
        <f t="shared" si="22"/>
        <v>-78.967775384712354</v>
      </c>
      <c r="L89" s="2">
        <f t="shared" si="19"/>
        <v>2.8652139008047173</v>
      </c>
      <c r="M89">
        <v>300</v>
      </c>
    </row>
    <row r="90" spans="1:13" x14ac:dyDescent="0.4">
      <c r="A90">
        <f>A$9</f>
        <v>400</v>
      </c>
      <c r="B90">
        <v>7</v>
      </c>
      <c r="C90" s="66">
        <f t="shared" si="20"/>
        <v>-9.0308998699194358</v>
      </c>
      <c r="D90">
        <v>0</v>
      </c>
      <c r="E90">
        <v>26.1</v>
      </c>
      <c r="F90" s="8">
        <f>-$AG$25</f>
        <v>15.669945350715228</v>
      </c>
      <c r="G90" s="8">
        <f t="shared" si="23"/>
        <v>0</v>
      </c>
      <c r="H90">
        <f t="shared" si="21"/>
        <v>31.403038687188083</v>
      </c>
      <c r="I90">
        <v>-74</v>
      </c>
      <c r="J90">
        <v>-20</v>
      </c>
      <c r="K90" s="5">
        <f t="shared" si="22"/>
        <v>-81.602193466553416</v>
      </c>
      <c r="L90" s="2">
        <f t="shared" si="19"/>
        <v>3.8804130243500712</v>
      </c>
      <c r="M90">
        <v>400</v>
      </c>
    </row>
    <row r="91" spans="1:13" x14ac:dyDescent="0.4">
      <c r="A91">
        <f>A$10</f>
        <v>500</v>
      </c>
      <c r="B91">
        <v>7</v>
      </c>
      <c r="C91" s="66">
        <f t="shared" si="20"/>
        <v>-9.0308998699194358</v>
      </c>
      <c r="D91">
        <v>0</v>
      </c>
      <c r="E91">
        <v>26.1</v>
      </c>
      <c r="F91" s="8">
        <f>-$AG$26</f>
        <v>16.665118206416416</v>
      </c>
      <c r="G91" s="8">
        <f t="shared" si="23"/>
        <v>0</v>
      </c>
      <c r="H91">
        <f t="shared" si="21"/>
        <v>33.72086679106053</v>
      </c>
      <c r="I91">
        <v>-74</v>
      </c>
      <c r="J91">
        <v>-20</v>
      </c>
      <c r="K91" s="5">
        <f t="shared" si="22"/>
        <v>-82.924848714724675</v>
      </c>
      <c r="L91" s="2">
        <f t="shared" si="19"/>
        <v>4.5186709383828427</v>
      </c>
      <c r="M91">
        <v>500</v>
      </c>
    </row>
    <row r="92" spans="1:13" x14ac:dyDescent="0.4">
      <c r="A92">
        <f>A$11</f>
        <v>600</v>
      </c>
      <c r="B92">
        <v>7</v>
      </c>
      <c r="C92" s="66">
        <f t="shared" si="20"/>
        <v>-9.0308998699194358</v>
      </c>
      <c r="D92">
        <v>0</v>
      </c>
      <c r="E92">
        <v>26.1</v>
      </c>
      <c r="F92" s="8">
        <f>-$AG$27</f>
        <v>17.442106781296619</v>
      </c>
      <c r="G92" s="8">
        <f t="shared" si="23"/>
        <v>0</v>
      </c>
      <c r="H92">
        <f t="shared" si="21"/>
        <v>35.266680605510913</v>
      </c>
      <c r="I92">
        <v>-74</v>
      </c>
      <c r="J92">
        <v>-20</v>
      </c>
      <c r="K92" s="5">
        <f t="shared" si="22"/>
        <v>-83.693673954294852</v>
      </c>
      <c r="L92" s="2">
        <f t="shared" si="19"/>
        <v>4.9368732586465498</v>
      </c>
      <c r="M92">
        <v>600</v>
      </c>
    </row>
    <row r="93" spans="1:13" x14ac:dyDescent="0.4">
      <c r="A93">
        <f>A$12</f>
        <v>700</v>
      </c>
      <c r="B93">
        <v>7</v>
      </c>
      <c r="C93" s="66">
        <f t="shared" si="20"/>
        <v>-9.0308998699194358</v>
      </c>
      <c r="D93">
        <v>0</v>
      </c>
      <c r="E93">
        <v>26.1</v>
      </c>
      <c r="F93" s="8">
        <f>-$AG$28</f>
        <v>18.096650701657623</v>
      </c>
      <c r="G93" s="8">
        <f t="shared" si="23"/>
        <v>0</v>
      </c>
      <c r="H93">
        <f t="shared" si="21"/>
        <v>36.37107430647346</v>
      </c>
      <c r="I93">
        <v>-74</v>
      </c>
      <c r="J93">
        <v>-20</v>
      </c>
      <c r="K93" s="5">
        <f t="shared" si="22"/>
        <v>-84.143523734896405</v>
      </c>
      <c r="L93" s="2">
        <f t="shared" si="19"/>
        <v>5.1992950919480876</v>
      </c>
      <c r="M93">
        <v>700</v>
      </c>
    </row>
    <row r="94" spans="1:13" x14ac:dyDescent="0.4">
      <c r="A94">
        <f>A$13</f>
        <v>800</v>
      </c>
      <c r="B94">
        <v>7</v>
      </c>
      <c r="C94" s="66">
        <f t="shared" si="20"/>
        <v>-9.0308998699194358</v>
      </c>
      <c r="D94">
        <v>0</v>
      </c>
      <c r="E94">
        <v>26.1</v>
      </c>
      <c r="F94" s="8">
        <f>-$AG$29</f>
        <v>18.702026350089511</v>
      </c>
      <c r="G94" s="8">
        <f t="shared" si="23"/>
        <v>0</v>
      </c>
      <c r="H94">
        <f t="shared" si="21"/>
        <v>37.199482008787847</v>
      </c>
      <c r="I94">
        <v>-74</v>
      </c>
      <c r="J94">
        <v>-20</v>
      </c>
      <c r="K94" s="5">
        <f t="shared" si="22"/>
        <v>-84.366555788778896</v>
      </c>
      <c r="L94" s="2">
        <f t="shared" si="19"/>
        <v>5.3345288684436838</v>
      </c>
      <c r="M94">
        <v>800</v>
      </c>
    </row>
    <row r="95" spans="1:13" x14ac:dyDescent="0.4">
      <c r="A95">
        <f>A$14</f>
        <v>900</v>
      </c>
      <c r="B95">
        <v>7</v>
      </c>
      <c r="C95" s="66">
        <f t="shared" si="20"/>
        <v>-9.0308998699194358</v>
      </c>
      <c r="D95">
        <v>0</v>
      </c>
      <c r="E95">
        <v>26.1</v>
      </c>
      <c r="F95" s="8">
        <f>-$AG$30</f>
        <v>19.195933119077008</v>
      </c>
      <c r="G95" s="8">
        <f t="shared" si="23"/>
        <v>0</v>
      </c>
      <c r="H95">
        <f t="shared" si="21"/>
        <v>37.843857229090183</v>
      </c>
      <c r="I95">
        <v>-74</v>
      </c>
      <c r="J95">
        <v>-20</v>
      </c>
      <c r="K95" s="5">
        <f t="shared" si="22"/>
        <v>-84.517024240093747</v>
      </c>
      <c r="L95" s="2">
        <f t="shared" si="19"/>
        <v>5.4277457039380765</v>
      </c>
      <c r="M95">
        <v>900</v>
      </c>
    </row>
    <row r="96" spans="1:13" x14ac:dyDescent="0.4">
      <c r="A96">
        <f>A$15</f>
        <v>1000</v>
      </c>
      <c r="B96">
        <v>7</v>
      </c>
      <c r="C96" s="66">
        <f t="shared" si="20"/>
        <v>-9.0308998699194358</v>
      </c>
      <c r="D96">
        <v>0</v>
      </c>
      <c r="E96">
        <v>26.1</v>
      </c>
      <c r="F96" s="8">
        <f>-$AG$31</f>
        <v>19.651058367189506</v>
      </c>
      <c r="G96" s="8">
        <f t="shared" si="23"/>
        <v>0</v>
      </c>
      <c r="H96">
        <f t="shared" si="21"/>
        <v>38.359389884318723</v>
      </c>
      <c r="I96">
        <v>-74</v>
      </c>
      <c r="J96">
        <v>-20</v>
      </c>
      <c r="K96" s="5">
        <f t="shared" si="22"/>
        <v>-84.577431647209778</v>
      </c>
      <c r="L96" s="2">
        <f t="shared" si="19"/>
        <v>5.4656253960614034</v>
      </c>
      <c r="M96">
        <v>1000</v>
      </c>
    </row>
    <row r="97" spans="1:37" x14ac:dyDescent="0.4">
      <c r="A97">
        <f>A$17</f>
        <v>2000</v>
      </c>
      <c r="B97">
        <v>7</v>
      </c>
      <c r="C97" s="66">
        <f t="shared" si="20"/>
        <v>-9.0308998699194358</v>
      </c>
      <c r="D97">
        <v>0</v>
      </c>
      <c r="E97">
        <v>26.1</v>
      </c>
      <c r="F97" s="8">
        <f>-$AG$32</f>
        <v>22.661602950889701</v>
      </c>
      <c r="G97" s="8">
        <f t="shared" si="23"/>
        <v>0</v>
      </c>
      <c r="H97">
        <f t="shared" si="21"/>
        <v>39.906131032509172</v>
      </c>
      <c r="I97">
        <v>-74</v>
      </c>
      <c r="J97">
        <v>-20</v>
      </c>
      <c r="K97" s="5">
        <f t="shared" si="22"/>
        <v>-83.113628211700032</v>
      </c>
      <c r="L97" s="2">
        <f t="shared" si="19"/>
        <v>4.6179549390350729</v>
      </c>
      <c r="M97">
        <v>2000</v>
      </c>
    </row>
    <row r="98" spans="1:37" x14ac:dyDescent="0.4">
      <c r="A98">
        <f>A$18</f>
        <v>3000</v>
      </c>
      <c r="B98">
        <v>7</v>
      </c>
      <c r="C98" s="66">
        <f t="shared" si="20"/>
        <v>-9.0308998699194358</v>
      </c>
      <c r="D98">
        <v>0</v>
      </c>
      <c r="E98">
        <v>26.1</v>
      </c>
      <c r="F98" s="8">
        <f>-$AG$33</f>
        <v>24.428119418305538</v>
      </c>
      <c r="G98" s="8">
        <f t="shared" si="23"/>
        <v>0</v>
      </c>
      <c r="H98">
        <f t="shared" si="21"/>
        <v>40.679564437234369</v>
      </c>
      <c r="I98">
        <v>-74</v>
      </c>
      <c r="J98">
        <v>-20</v>
      </c>
      <c r="K98" s="5">
        <f t="shared" si="22"/>
        <v>-82.120545149009388</v>
      </c>
      <c r="L98" s="2">
        <f t="shared" si="19"/>
        <v>4.1190355262737341</v>
      </c>
      <c r="M98">
        <v>3000</v>
      </c>
    </row>
    <row r="99" spans="1:37" x14ac:dyDescent="0.4">
      <c r="A99">
        <f>A$19</f>
        <v>4000</v>
      </c>
      <c r="B99">
        <v>7</v>
      </c>
      <c r="C99" s="66">
        <f t="shared" si="20"/>
        <v>-9.0308998699194358</v>
      </c>
      <c r="D99">
        <v>0</v>
      </c>
      <c r="E99">
        <v>26.1</v>
      </c>
      <c r="F99" s="8">
        <f>-$AG$34</f>
        <v>25.671964061280551</v>
      </c>
      <c r="G99" s="8">
        <f t="shared" si="23"/>
        <v>0</v>
      </c>
      <c r="H99">
        <f t="shared" si="21"/>
        <v>41.453026844503796</v>
      </c>
      <c r="I99">
        <v>-74</v>
      </c>
      <c r="J99">
        <v>-20</v>
      </c>
      <c r="K99" s="5">
        <f t="shared" si="22"/>
        <v>-81.650162913303802</v>
      </c>
      <c r="L99" s="2">
        <f t="shared" si="19"/>
        <v>3.9019026150758593</v>
      </c>
      <c r="M99">
        <v>4000</v>
      </c>
    </row>
    <row r="102" spans="1:37" s="70" customFormat="1" x14ac:dyDescent="0.4">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row>
    <row r="103" spans="1:37" x14ac:dyDescent="0.4">
      <c r="A103" s="1" t="s">
        <v>120</v>
      </c>
    </row>
    <row r="104" spans="1:37" x14ac:dyDescent="0.4">
      <c r="A104" t="s">
        <v>7</v>
      </c>
      <c r="B104" t="s">
        <v>173</v>
      </c>
      <c r="C104" t="s">
        <v>174</v>
      </c>
      <c r="D104" t="s">
        <v>175</v>
      </c>
      <c r="E104" t="s">
        <v>123</v>
      </c>
      <c r="F104" t="s">
        <v>11</v>
      </c>
      <c r="G104" t="s">
        <v>150</v>
      </c>
      <c r="H104" t="s">
        <v>176</v>
      </c>
      <c r="I104" t="s">
        <v>177</v>
      </c>
      <c r="J104" t="s">
        <v>178</v>
      </c>
      <c r="K104" t="s">
        <v>0</v>
      </c>
      <c r="L104" s="2" t="s">
        <v>122</v>
      </c>
      <c r="M104" t="s">
        <v>8</v>
      </c>
    </row>
    <row r="105" spans="1:37" x14ac:dyDescent="0.4">
      <c r="A105">
        <f>A$4</f>
        <v>0</v>
      </c>
      <c r="B105">
        <v>7</v>
      </c>
      <c r="C105" s="66">
        <f>10*LOG(1.25/10)</f>
        <v>-9.0308998699194358</v>
      </c>
      <c r="D105">
        <v>0</v>
      </c>
      <c r="E105">
        <v>22.9</v>
      </c>
      <c r="F105" s="8">
        <f>-$AG$12</f>
        <v>0</v>
      </c>
      <c r="G105" s="8">
        <f>$AF$12</f>
        <v>20</v>
      </c>
      <c r="H105">
        <f>B4</f>
        <v>-17</v>
      </c>
      <c r="I105">
        <v>-74</v>
      </c>
      <c r="J105">
        <v>-20</v>
      </c>
      <c r="K105" s="5">
        <f>-(B105+C105+D105-E105-F105-G105+H105-I105-J105)</f>
        <v>-32.069100130080564</v>
      </c>
      <c r="L105" s="2">
        <f t="shared" ref="L105:L119" si="24">10^((-K105-32.44-20*LOG10(74))/20)</f>
        <v>1.2948614062331424E-2</v>
      </c>
      <c r="M105">
        <v>0</v>
      </c>
    </row>
    <row r="106" spans="1:37" x14ac:dyDescent="0.4">
      <c r="A106">
        <f>A$5</f>
        <v>50</v>
      </c>
      <c r="B106">
        <v>7</v>
      </c>
      <c r="C106" s="66">
        <f t="shared" ref="C106:C119" si="25">10*LOG(1.25/10)</f>
        <v>-9.0308998699194358</v>
      </c>
      <c r="D106">
        <v>0</v>
      </c>
      <c r="E106">
        <v>22.9</v>
      </c>
      <c r="F106" s="8">
        <f>-$AG$20</f>
        <v>6.6437220382385771</v>
      </c>
      <c r="G106" s="8">
        <f>$AF$20</f>
        <v>1.9</v>
      </c>
      <c r="H106">
        <f t="shared" ref="H106:H119" si="26">B5</f>
        <v>3.6406046128051033</v>
      </c>
      <c r="I106">
        <v>-74</v>
      </c>
      <c r="J106">
        <v>-20</v>
      </c>
      <c r="K106" s="5">
        <f t="shared" ref="K106:K119" si="27">-(B106+C106+D106-E106-F106-G106+H106-I106-J106)</f>
        <v>-64.165982704647092</v>
      </c>
      <c r="L106" s="2">
        <f t="shared" si="24"/>
        <v>0.5212756224025904</v>
      </c>
      <c r="M106">
        <v>50</v>
      </c>
    </row>
    <row r="107" spans="1:37" x14ac:dyDescent="0.4">
      <c r="A107">
        <f>A$6</f>
        <v>100</v>
      </c>
      <c r="B107">
        <v>7</v>
      </c>
      <c r="C107" s="66">
        <f t="shared" si="25"/>
        <v>-9.0308998699194358</v>
      </c>
      <c r="D107">
        <v>0</v>
      </c>
      <c r="E107">
        <v>22.9</v>
      </c>
      <c r="F107" s="8">
        <f>-$AG$22</f>
        <v>9.6701544282831247</v>
      </c>
      <c r="G107" s="8">
        <f>$AF$22</f>
        <v>0.5</v>
      </c>
      <c r="H107">
        <f t="shared" si="26"/>
        <v>11.056928146072615</v>
      </c>
      <c r="I107">
        <v>-74</v>
      </c>
      <c r="J107">
        <v>-20</v>
      </c>
      <c r="K107" s="5">
        <f t="shared" si="27"/>
        <v>-69.955873847870052</v>
      </c>
      <c r="L107" s="2">
        <f t="shared" si="24"/>
        <v>1.0152242260222117</v>
      </c>
      <c r="M107">
        <v>100</v>
      </c>
    </row>
    <row r="108" spans="1:37" x14ac:dyDescent="0.4">
      <c r="A108">
        <f>A$7</f>
        <v>200</v>
      </c>
      <c r="B108">
        <v>7</v>
      </c>
      <c r="C108" s="66">
        <f t="shared" si="25"/>
        <v>-9.0308998699194358</v>
      </c>
      <c r="D108">
        <v>0</v>
      </c>
      <c r="E108">
        <v>22.9</v>
      </c>
      <c r="F108" s="8">
        <f>-$AG$23</f>
        <v>12.653520056670288</v>
      </c>
      <c r="G108" s="8">
        <f t="shared" ref="G108:G119" si="28">$AF$23</f>
        <v>0</v>
      </c>
      <c r="H108">
        <f t="shared" si="26"/>
        <v>19.838572024377303</v>
      </c>
      <c r="I108">
        <v>-74</v>
      </c>
      <c r="J108">
        <v>-20</v>
      </c>
      <c r="K108" s="5">
        <f t="shared" si="27"/>
        <v>-76.254152097787582</v>
      </c>
      <c r="L108" s="2">
        <f t="shared" si="24"/>
        <v>2.0964083708935495</v>
      </c>
      <c r="M108">
        <v>200</v>
      </c>
    </row>
    <row r="109" spans="1:37" x14ac:dyDescent="0.4">
      <c r="A109">
        <f>A$8</f>
        <v>300</v>
      </c>
      <c r="B109">
        <v>7</v>
      </c>
      <c r="C109" s="66">
        <f t="shared" si="25"/>
        <v>-9.0308998699194358</v>
      </c>
      <c r="D109">
        <v>0</v>
      </c>
      <c r="E109">
        <v>22.9</v>
      </c>
      <c r="F109" s="8">
        <f>-$AG$24</f>
        <v>14.444336524364779</v>
      </c>
      <c r="G109" s="8">
        <f t="shared" si="28"/>
        <v>0</v>
      </c>
      <c r="H109">
        <f t="shared" si="26"/>
        <v>27.543011778996565</v>
      </c>
      <c r="I109">
        <v>-74</v>
      </c>
      <c r="J109">
        <v>-20</v>
      </c>
      <c r="K109" s="5">
        <f t="shared" si="27"/>
        <v>-82.167775384712343</v>
      </c>
      <c r="L109" s="2">
        <f t="shared" si="24"/>
        <v>4.1414941239172096</v>
      </c>
      <c r="M109">
        <v>300</v>
      </c>
    </row>
    <row r="110" spans="1:37" x14ac:dyDescent="0.4">
      <c r="A110">
        <f>A$9</f>
        <v>400</v>
      </c>
      <c r="B110">
        <v>7</v>
      </c>
      <c r="C110" s="66">
        <f t="shared" si="25"/>
        <v>-9.0308998699194358</v>
      </c>
      <c r="D110">
        <v>0</v>
      </c>
      <c r="E110">
        <v>22.9</v>
      </c>
      <c r="F110" s="8">
        <f>-$AG$25</f>
        <v>15.669945350715228</v>
      </c>
      <c r="G110" s="8">
        <f t="shared" si="28"/>
        <v>0</v>
      </c>
      <c r="H110">
        <f t="shared" si="26"/>
        <v>31.403038687188083</v>
      </c>
      <c r="I110">
        <v>-74</v>
      </c>
      <c r="J110">
        <v>-20</v>
      </c>
      <c r="K110" s="5">
        <f t="shared" si="27"/>
        <v>-84.802193466553419</v>
      </c>
      <c r="L110" s="2">
        <f t="shared" si="24"/>
        <v>5.6089033123160794</v>
      </c>
      <c r="M110">
        <v>400</v>
      </c>
    </row>
    <row r="111" spans="1:37" x14ac:dyDescent="0.4">
      <c r="A111">
        <f>A$10</f>
        <v>500</v>
      </c>
      <c r="B111">
        <v>7</v>
      </c>
      <c r="C111" s="66">
        <f t="shared" si="25"/>
        <v>-9.0308998699194358</v>
      </c>
      <c r="D111">
        <v>0</v>
      </c>
      <c r="E111">
        <v>22.9</v>
      </c>
      <c r="F111" s="8">
        <f>-$AG$26</f>
        <v>16.665118206416416</v>
      </c>
      <c r="G111" s="8">
        <f t="shared" si="28"/>
        <v>0</v>
      </c>
      <c r="H111">
        <f t="shared" si="26"/>
        <v>33.72086679106053</v>
      </c>
      <c r="I111">
        <v>-74</v>
      </c>
      <c r="J111">
        <v>-20</v>
      </c>
      <c r="K111" s="5">
        <f t="shared" si="27"/>
        <v>-86.124848714724678</v>
      </c>
      <c r="L111" s="2">
        <f t="shared" si="24"/>
        <v>6.5314666852523828</v>
      </c>
      <c r="M111">
        <v>500</v>
      </c>
    </row>
    <row r="112" spans="1:37" x14ac:dyDescent="0.4">
      <c r="A112">
        <f>A$11</f>
        <v>600</v>
      </c>
      <c r="B112">
        <v>7</v>
      </c>
      <c r="C112" s="66">
        <f t="shared" si="25"/>
        <v>-9.0308998699194358</v>
      </c>
      <c r="D112">
        <v>0</v>
      </c>
      <c r="E112">
        <v>22.9</v>
      </c>
      <c r="F112" s="8">
        <f>-$AG$27</f>
        <v>17.442106781296619</v>
      </c>
      <c r="G112" s="8">
        <f t="shared" si="28"/>
        <v>0</v>
      </c>
      <c r="H112">
        <f t="shared" si="26"/>
        <v>35.266680605510913</v>
      </c>
      <c r="I112">
        <v>-74</v>
      </c>
      <c r="J112">
        <v>-20</v>
      </c>
      <c r="K112" s="5">
        <f t="shared" si="27"/>
        <v>-86.893673954294854</v>
      </c>
      <c r="L112" s="2">
        <f t="shared" si="24"/>
        <v>7.1359529511797719</v>
      </c>
      <c r="M112">
        <v>600</v>
      </c>
    </row>
    <row r="113" spans="1:13" x14ac:dyDescent="0.4">
      <c r="A113">
        <f>A$12</f>
        <v>700</v>
      </c>
      <c r="B113">
        <v>7</v>
      </c>
      <c r="C113" s="66">
        <f t="shared" si="25"/>
        <v>-9.0308998699194358</v>
      </c>
      <c r="D113">
        <v>0</v>
      </c>
      <c r="E113">
        <v>22.9</v>
      </c>
      <c r="F113" s="8">
        <f>-$AG$28</f>
        <v>18.096650701657623</v>
      </c>
      <c r="G113" s="8">
        <f t="shared" si="28"/>
        <v>0</v>
      </c>
      <c r="H113">
        <f t="shared" si="26"/>
        <v>36.37107430647346</v>
      </c>
      <c r="I113">
        <v>-74</v>
      </c>
      <c r="J113">
        <v>-20</v>
      </c>
      <c r="K113" s="5">
        <f t="shared" si="27"/>
        <v>-87.343523734896394</v>
      </c>
      <c r="L113" s="2">
        <f t="shared" si="24"/>
        <v>7.5152679057458602</v>
      </c>
      <c r="M113">
        <v>700</v>
      </c>
    </row>
    <row r="114" spans="1:13" x14ac:dyDescent="0.4">
      <c r="A114">
        <f>A$13</f>
        <v>800</v>
      </c>
      <c r="B114">
        <v>7</v>
      </c>
      <c r="C114" s="66">
        <f t="shared" si="25"/>
        <v>-9.0308998699194358</v>
      </c>
      <c r="D114">
        <v>0</v>
      </c>
      <c r="E114">
        <v>22.9</v>
      </c>
      <c r="F114" s="8">
        <f>-$AG$29</f>
        <v>18.702026350089511</v>
      </c>
      <c r="G114" s="8">
        <f t="shared" si="28"/>
        <v>0</v>
      </c>
      <c r="H114">
        <f t="shared" si="26"/>
        <v>37.199482008787847</v>
      </c>
      <c r="I114">
        <v>-74</v>
      </c>
      <c r="J114">
        <v>-20</v>
      </c>
      <c r="K114" s="5">
        <f t="shared" si="27"/>
        <v>-87.566555788778899</v>
      </c>
      <c r="L114" s="2">
        <f t="shared" si="24"/>
        <v>7.7107401846407724</v>
      </c>
      <c r="M114">
        <v>800</v>
      </c>
    </row>
    <row r="115" spans="1:13" x14ac:dyDescent="0.4">
      <c r="A115">
        <f>A$14</f>
        <v>900</v>
      </c>
      <c r="B115">
        <v>7</v>
      </c>
      <c r="C115" s="66">
        <f t="shared" si="25"/>
        <v>-9.0308998699194358</v>
      </c>
      <c r="D115">
        <v>0</v>
      </c>
      <c r="E115">
        <v>22.9</v>
      </c>
      <c r="F115" s="8">
        <f>-$AG$30</f>
        <v>19.195933119077008</v>
      </c>
      <c r="G115" s="8">
        <f t="shared" si="28"/>
        <v>0</v>
      </c>
      <c r="H115">
        <f t="shared" si="26"/>
        <v>37.843857229090183</v>
      </c>
      <c r="I115">
        <v>-74</v>
      </c>
      <c r="J115">
        <v>-20</v>
      </c>
      <c r="K115" s="5">
        <f t="shared" si="27"/>
        <v>-87.717024240093735</v>
      </c>
      <c r="L115" s="2">
        <f t="shared" si="24"/>
        <v>7.845479505967436</v>
      </c>
      <c r="M115">
        <v>900</v>
      </c>
    </row>
    <row r="116" spans="1:13" x14ac:dyDescent="0.4">
      <c r="A116">
        <f>A$15</f>
        <v>1000</v>
      </c>
      <c r="B116">
        <v>7</v>
      </c>
      <c r="C116" s="66">
        <f t="shared" si="25"/>
        <v>-9.0308998699194358</v>
      </c>
      <c r="D116">
        <v>0</v>
      </c>
      <c r="E116">
        <v>22.9</v>
      </c>
      <c r="F116" s="8">
        <f>-$AG$31</f>
        <v>19.651058367189506</v>
      </c>
      <c r="G116" s="8">
        <f t="shared" si="28"/>
        <v>0</v>
      </c>
      <c r="H116">
        <f t="shared" si="26"/>
        <v>38.359389884318723</v>
      </c>
      <c r="I116">
        <v>-74</v>
      </c>
      <c r="J116">
        <v>-20</v>
      </c>
      <c r="K116" s="5">
        <f t="shared" si="27"/>
        <v>-87.777431647209781</v>
      </c>
      <c r="L116" s="2">
        <f t="shared" si="24"/>
        <v>7.9002323194661175</v>
      </c>
      <c r="M116">
        <v>1000</v>
      </c>
    </row>
    <row r="117" spans="1:13" x14ac:dyDescent="0.4">
      <c r="A117">
        <f>A$17</f>
        <v>2000</v>
      </c>
      <c r="B117">
        <v>7</v>
      </c>
      <c r="C117" s="66">
        <f t="shared" si="25"/>
        <v>-9.0308998699194358</v>
      </c>
      <c r="D117">
        <v>0</v>
      </c>
      <c r="E117">
        <v>22.9</v>
      </c>
      <c r="F117" s="8">
        <f>-$AG$32</f>
        <v>22.661602950889701</v>
      </c>
      <c r="G117" s="8">
        <f t="shared" si="28"/>
        <v>0</v>
      </c>
      <c r="H117">
        <f t="shared" si="26"/>
        <v>39.906131032509172</v>
      </c>
      <c r="I117">
        <v>-74</v>
      </c>
      <c r="J117">
        <v>-20</v>
      </c>
      <c r="K117" s="5">
        <f t="shared" si="27"/>
        <v>-86.313628211700035</v>
      </c>
      <c r="L117" s="2">
        <f t="shared" si="24"/>
        <v>6.6749757283938811</v>
      </c>
      <c r="M117">
        <v>2000</v>
      </c>
    </row>
    <row r="118" spans="1:13" x14ac:dyDescent="0.4">
      <c r="A118">
        <f>A$18</f>
        <v>3000</v>
      </c>
      <c r="B118">
        <v>7</v>
      </c>
      <c r="C118" s="66">
        <f t="shared" si="25"/>
        <v>-9.0308998699194358</v>
      </c>
      <c r="D118">
        <v>0</v>
      </c>
      <c r="E118">
        <v>22.9</v>
      </c>
      <c r="F118" s="8">
        <f>-$AG$33</f>
        <v>24.428119418305538</v>
      </c>
      <c r="G118" s="8">
        <f t="shared" si="28"/>
        <v>0</v>
      </c>
      <c r="H118">
        <f t="shared" si="26"/>
        <v>40.679564437234369</v>
      </c>
      <c r="I118">
        <v>-74</v>
      </c>
      <c r="J118">
        <v>-20</v>
      </c>
      <c r="K118" s="5">
        <f t="shared" si="27"/>
        <v>-85.320545149009405</v>
      </c>
      <c r="L118" s="2">
        <f t="shared" si="24"/>
        <v>5.9538177667914507</v>
      </c>
      <c r="M118">
        <v>3000</v>
      </c>
    </row>
    <row r="119" spans="1:13" x14ac:dyDescent="0.4">
      <c r="A119">
        <f>A$19</f>
        <v>4000</v>
      </c>
      <c r="B119">
        <v>7</v>
      </c>
      <c r="C119" s="66">
        <f t="shared" si="25"/>
        <v>-9.0308998699194358</v>
      </c>
      <c r="D119">
        <v>0</v>
      </c>
      <c r="E119">
        <v>22.9</v>
      </c>
      <c r="F119" s="8">
        <f>-$AG$34</f>
        <v>25.671964061280551</v>
      </c>
      <c r="G119" s="8">
        <f t="shared" si="28"/>
        <v>0</v>
      </c>
      <c r="H119">
        <f t="shared" si="26"/>
        <v>41.453026844503796</v>
      </c>
      <c r="I119">
        <v>-74</v>
      </c>
      <c r="J119">
        <v>-20</v>
      </c>
      <c r="K119" s="5">
        <f t="shared" si="27"/>
        <v>-84.850162913303805</v>
      </c>
      <c r="L119" s="2">
        <f t="shared" si="24"/>
        <v>5.639965221408187</v>
      </c>
      <c r="M119">
        <v>4000</v>
      </c>
    </row>
    <row r="120" spans="1:13" x14ac:dyDescent="0.4">
      <c r="C120" s="7"/>
    </row>
    <row r="122" spans="1:13" x14ac:dyDescent="0.4">
      <c r="A122" s="1" t="s">
        <v>119</v>
      </c>
      <c r="I122" s="2"/>
    </row>
    <row r="123" spans="1:13" x14ac:dyDescent="0.4">
      <c r="A123" t="s">
        <v>7</v>
      </c>
      <c r="B123" t="s">
        <v>173</v>
      </c>
      <c r="C123" t="s">
        <v>174</v>
      </c>
      <c r="D123" t="s">
        <v>175</v>
      </c>
      <c r="E123" t="s">
        <v>116</v>
      </c>
      <c r="F123" t="s">
        <v>11</v>
      </c>
      <c r="G123" t="s">
        <v>150</v>
      </c>
      <c r="H123" t="s">
        <v>176</v>
      </c>
      <c r="I123" t="s">
        <v>177</v>
      </c>
      <c r="J123" t="s">
        <v>178</v>
      </c>
      <c r="K123" t="s">
        <v>0</v>
      </c>
      <c r="L123" s="2" t="s">
        <v>121</v>
      </c>
      <c r="M123" t="s">
        <v>8</v>
      </c>
    </row>
    <row r="124" spans="1:13" x14ac:dyDescent="0.4">
      <c r="A124">
        <f>A$4</f>
        <v>0</v>
      </c>
      <c r="B124">
        <v>7</v>
      </c>
      <c r="C124" s="66">
        <f>10*LOG(1.25/10)</f>
        <v>-9.0308998699194358</v>
      </c>
      <c r="D124">
        <v>0</v>
      </c>
      <c r="E124">
        <v>52.1</v>
      </c>
      <c r="F124" s="8">
        <f>-$AG$12</f>
        <v>0</v>
      </c>
      <c r="G124" s="8">
        <f>$AF$12</f>
        <v>20</v>
      </c>
      <c r="H124">
        <f>B4</f>
        <v>-17</v>
      </c>
      <c r="I124">
        <v>-74</v>
      </c>
      <c r="J124">
        <v>-20</v>
      </c>
      <c r="K124" s="5">
        <f>-(B124+C124+D124-E124-F124-G124+H124-I124-J124)</f>
        <v>-2.8691001300805681</v>
      </c>
      <c r="L124" s="2">
        <f t="shared" ref="L124:L138" si="29">10^((-K124-32.44-20*LOG10(74))/20)</f>
        <v>4.4897616576981575E-4</v>
      </c>
      <c r="M124">
        <v>0</v>
      </c>
    </row>
    <row r="125" spans="1:13" x14ac:dyDescent="0.4">
      <c r="A125">
        <f>A$5</f>
        <v>50</v>
      </c>
      <c r="B125">
        <v>7</v>
      </c>
      <c r="C125" s="66">
        <f t="shared" ref="C125:C138" si="30">10*LOG(1.25/10)</f>
        <v>-9.0308998699194358</v>
      </c>
      <c r="D125">
        <v>0</v>
      </c>
      <c r="E125">
        <v>52.1</v>
      </c>
      <c r="F125" s="8">
        <f>-$AG$20</f>
        <v>6.6437220382385771</v>
      </c>
      <c r="G125" s="8">
        <f>$AF$20</f>
        <v>1.9</v>
      </c>
      <c r="H125">
        <f t="shared" ref="H125:H138" si="31">B5</f>
        <v>3.6406046128051033</v>
      </c>
      <c r="I125">
        <v>-74</v>
      </c>
      <c r="J125">
        <v>-20</v>
      </c>
      <c r="K125" s="5">
        <f t="shared" ref="K125:K138" si="32">-(B125+C125+D125-E125-F125-G125+H125-I125-J125)</f>
        <v>-34.965982704647089</v>
      </c>
      <c r="L125" s="2">
        <f t="shared" si="29"/>
        <v>1.8074546752955719E-2</v>
      </c>
      <c r="M125">
        <v>50</v>
      </c>
    </row>
    <row r="126" spans="1:13" x14ac:dyDescent="0.4">
      <c r="A126">
        <f>A$6</f>
        <v>100</v>
      </c>
      <c r="B126">
        <v>7</v>
      </c>
      <c r="C126" s="66">
        <f t="shared" si="30"/>
        <v>-9.0308998699194358</v>
      </c>
      <c r="D126">
        <v>0</v>
      </c>
      <c r="E126">
        <v>52.1</v>
      </c>
      <c r="F126" s="8">
        <f>-$AG$22</f>
        <v>9.6701544282831247</v>
      </c>
      <c r="G126" s="8">
        <f>$AF$22</f>
        <v>0.5</v>
      </c>
      <c r="H126">
        <f t="shared" si="31"/>
        <v>11.056928146072615</v>
      </c>
      <c r="I126">
        <v>-74</v>
      </c>
      <c r="J126">
        <v>-20</v>
      </c>
      <c r="K126" s="5">
        <f t="shared" si="32"/>
        <v>-40.755873847870056</v>
      </c>
      <c r="L126" s="2">
        <f t="shared" si="29"/>
        <v>3.5201565063405091E-2</v>
      </c>
      <c r="M126">
        <v>100</v>
      </c>
    </row>
    <row r="127" spans="1:13" x14ac:dyDescent="0.4">
      <c r="A127">
        <f>A$7</f>
        <v>200</v>
      </c>
      <c r="B127">
        <v>7</v>
      </c>
      <c r="C127" s="66">
        <f t="shared" si="30"/>
        <v>-9.0308998699194358</v>
      </c>
      <c r="D127">
        <v>0</v>
      </c>
      <c r="E127">
        <v>52.1</v>
      </c>
      <c r="F127" s="8">
        <f>-$AG$23</f>
        <v>12.653520056670288</v>
      </c>
      <c r="G127" s="8">
        <f t="shared" ref="G127:G138" si="33">$AF$23</f>
        <v>0</v>
      </c>
      <c r="H127">
        <f t="shared" si="31"/>
        <v>19.838572024377303</v>
      </c>
      <c r="I127">
        <v>-74</v>
      </c>
      <c r="J127">
        <v>-20</v>
      </c>
      <c r="K127" s="5">
        <f t="shared" si="32"/>
        <v>-47.054152097787579</v>
      </c>
      <c r="L127" s="2">
        <f t="shared" si="29"/>
        <v>7.2690203578595167E-2</v>
      </c>
      <c r="M127">
        <v>200</v>
      </c>
    </row>
    <row r="128" spans="1:13" x14ac:dyDescent="0.4">
      <c r="A128">
        <f>A$8</f>
        <v>300</v>
      </c>
      <c r="B128">
        <v>7</v>
      </c>
      <c r="C128" s="66">
        <f t="shared" si="30"/>
        <v>-9.0308998699194358</v>
      </c>
      <c r="D128">
        <v>0</v>
      </c>
      <c r="E128">
        <v>52.1</v>
      </c>
      <c r="F128" s="8">
        <f>-$AG$24</f>
        <v>14.444336524364779</v>
      </c>
      <c r="G128" s="8">
        <f t="shared" si="33"/>
        <v>0</v>
      </c>
      <c r="H128">
        <f t="shared" si="31"/>
        <v>27.543011778996565</v>
      </c>
      <c r="I128">
        <v>-74</v>
      </c>
      <c r="J128">
        <v>-20</v>
      </c>
      <c r="K128" s="5">
        <f t="shared" si="32"/>
        <v>-52.967775384712347</v>
      </c>
      <c r="L128" s="2">
        <f t="shared" si="29"/>
        <v>0.14360086286947207</v>
      </c>
      <c r="M128">
        <v>300</v>
      </c>
    </row>
    <row r="129" spans="1:13" x14ac:dyDescent="0.4">
      <c r="A129">
        <f>A$9</f>
        <v>400</v>
      </c>
      <c r="B129">
        <v>7</v>
      </c>
      <c r="C129" s="66">
        <f t="shared" si="30"/>
        <v>-9.0308998699194358</v>
      </c>
      <c r="D129">
        <v>0</v>
      </c>
      <c r="E129">
        <v>52.1</v>
      </c>
      <c r="F129" s="8">
        <f>-$AG$25</f>
        <v>15.669945350715228</v>
      </c>
      <c r="G129" s="8">
        <f t="shared" si="33"/>
        <v>0</v>
      </c>
      <c r="H129">
        <f t="shared" si="31"/>
        <v>31.403038687188083</v>
      </c>
      <c r="I129">
        <v>-74</v>
      </c>
      <c r="J129">
        <v>-20</v>
      </c>
      <c r="K129" s="5">
        <f t="shared" si="32"/>
        <v>-55.602193466553416</v>
      </c>
      <c r="L129" s="2">
        <f t="shared" si="29"/>
        <v>0.19448134690052485</v>
      </c>
      <c r="M129">
        <v>400</v>
      </c>
    </row>
    <row r="130" spans="1:13" x14ac:dyDescent="0.4">
      <c r="A130">
        <f>A$10</f>
        <v>500</v>
      </c>
      <c r="B130">
        <v>7</v>
      </c>
      <c r="C130" s="66">
        <f t="shared" si="30"/>
        <v>-9.0308998699194358</v>
      </c>
      <c r="D130">
        <v>0</v>
      </c>
      <c r="E130">
        <v>52.1</v>
      </c>
      <c r="F130" s="8">
        <f>-$AG$26</f>
        <v>16.665118206416416</v>
      </c>
      <c r="G130" s="8">
        <f t="shared" si="33"/>
        <v>0</v>
      </c>
      <c r="H130">
        <f t="shared" si="31"/>
        <v>33.72086679106053</v>
      </c>
      <c r="I130">
        <v>-74</v>
      </c>
      <c r="J130">
        <v>-20</v>
      </c>
      <c r="K130" s="5">
        <f t="shared" si="32"/>
        <v>-56.924848714724675</v>
      </c>
      <c r="L130" s="2">
        <f t="shared" si="29"/>
        <v>0.22647001872800465</v>
      </c>
      <c r="M130">
        <v>500</v>
      </c>
    </row>
    <row r="131" spans="1:13" x14ac:dyDescent="0.4">
      <c r="A131">
        <f>A$11</f>
        <v>600</v>
      </c>
      <c r="B131">
        <v>7</v>
      </c>
      <c r="C131" s="66">
        <f t="shared" si="30"/>
        <v>-9.0308998699194358</v>
      </c>
      <c r="D131">
        <v>0</v>
      </c>
      <c r="E131">
        <v>52.1</v>
      </c>
      <c r="F131" s="8">
        <f>-$AG$27</f>
        <v>17.442106781296619</v>
      </c>
      <c r="G131" s="8">
        <f t="shared" si="33"/>
        <v>0</v>
      </c>
      <c r="H131">
        <f t="shared" si="31"/>
        <v>35.266680605510913</v>
      </c>
      <c r="I131">
        <v>-74</v>
      </c>
      <c r="J131">
        <v>-20</v>
      </c>
      <c r="K131" s="5">
        <f t="shared" si="32"/>
        <v>-57.693673954294852</v>
      </c>
      <c r="L131" s="2">
        <f t="shared" si="29"/>
        <v>0.24742978512695205</v>
      </c>
      <c r="M131">
        <v>600</v>
      </c>
    </row>
    <row r="132" spans="1:13" x14ac:dyDescent="0.4">
      <c r="A132">
        <f>A$12</f>
        <v>700</v>
      </c>
      <c r="B132">
        <v>7</v>
      </c>
      <c r="C132" s="66">
        <f t="shared" si="30"/>
        <v>-9.0308998699194358</v>
      </c>
      <c r="D132">
        <v>0</v>
      </c>
      <c r="E132">
        <v>52.1</v>
      </c>
      <c r="F132" s="8">
        <f>-$AG$28</f>
        <v>18.096650701657623</v>
      </c>
      <c r="G132" s="8">
        <f t="shared" si="33"/>
        <v>0</v>
      </c>
      <c r="H132">
        <f t="shared" si="31"/>
        <v>36.37107430647346</v>
      </c>
      <c r="I132">
        <v>-74</v>
      </c>
      <c r="J132">
        <v>-20</v>
      </c>
      <c r="K132" s="5">
        <f t="shared" si="32"/>
        <v>-58.143523734896391</v>
      </c>
      <c r="L132" s="2">
        <f t="shared" si="29"/>
        <v>0.26058203239453115</v>
      </c>
      <c r="M132">
        <v>700</v>
      </c>
    </row>
    <row r="133" spans="1:13" x14ac:dyDescent="0.4">
      <c r="A133">
        <f>A$13</f>
        <v>800</v>
      </c>
      <c r="B133">
        <v>7</v>
      </c>
      <c r="C133" s="66">
        <f t="shared" si="30"/>
        <v>-9.0308998699194358</v>
      </c>
      <c r="D133">
        <v>0</v>
      </c>
      <c r="E133">
        <v>52.1</v>
      </c>
      <c r="F133" s="8">
        <f>-$AG$29</f>
        <v>18.702026350089511</v>
      </c>
      <c r="G133" s="8">
        <f t="shared" si="33"/>
        <v>0</v>
      </c>
      <c r="H133">
        <f t="shared" si="31"/>
        <v>37.199482008787847</v>
      </c>
      <c r="I133">
        <v>-74</v>
      </c>
      <c r="J133">
        <v>-20</v>
      </c>
      <c r="K133" s="5">
        <f t="shared" si="32"/>
        <v>-58.366555788778903</v>
      </c>
      <c r="L133" s="2">
        <f t="shared" si="29"/>
        <v>0.26735977662801147</v>
      </c>
      <c r="M133">
        <v>800</v>
      </c>
    </row>
    <row r="134" spans="1:13" x14ac:dyDescent="0.4">
      <c r="A134">
        <f>A$14</f>
        <v>900</v>
      </c>
      <c r="B134">
        <v>7</v>
      </c>
      <c r="C134" s="66">
        <f t="shared" si="30"/>
        <v>-9.0308998699194358</v>
      </c>
      <c r="D134">
        <v>0</v>
      </c>
      <c r="E134">
        <v>52.1</v>
      </c>
      <c r="F134" s="8">
        <f>-$AG$30</f>
        <v>19.195933119077008</v>
      </c>
      <c r="G134" s="8">
        <f t="shared" si="33"/>
        <v>0</v>
      </c>
      <c r="H134">
        <f t="shared" si="31"/>
        <v>37.843857229090183</v>
      </c>
      <c r="I134">
        <v>-74</v>
      </c>
      <c r="J134">
        <v>-20</v>
      </c>
      <c r="K134" s="5">
        <f t="shared" si="32"/>
        <v>-58.51702424009374</v>
      </c>
      <c r="L134" s="2">
        <f t="shared" si="29"/>
        <v>0.27203168541890332</v>
      </c>
      <c r="M134">
        <v>900</v>
      </c>
    </row>
    <row r="135" spans="1:13" x14ac:dyDescent="0.4">
      <c r="A135">
        <f>A$15</f>
        <v>1000</v>
      </c>
      <c r="B135">
        <v>7</v>
      </c>
      <c r="C135" s="66">
        <f t="shared" si="30"/>
        <v>-9.0308998699194358</v>
      </c>
      <c r="D135">
        <v>0</v>
      </c>
      <c r="E135">
        <v>52.1</v>
      </c>
      <c r="F135" s="8">
        <f>-$AG$31</f>
        <v>19.651058367189506</v>
      </c>
      <c r="G135" s="8">
        <f t="shared" si="33"/>
        <v>0</v>
      </c>
      <c r="H135">
        <f t="shared" si="31"/>
        <v>38.359389884318723</v>
      </c>
      <c r="I135">
        <v>-74</v>
      </c>
      <c r="J135">
        <v>-20</v>
      </c>
      <c r="K135" s="5">
        <f t="shared" si="32"/>
        <v>-58.577431647209785</v>
      </c>
      <c r="L135" s="2">
        <f t="shared" si="29"/>
        <v>0.27393016722949809</v>
      </c>
      <c r="M135">
        <v>1000</v>
      </c>
    </row>
    <row r="136" spans="1:13" x14ac:dyDescent="0.4">
      <c r="A136">
        <f>A$17</f>
        <v>2000</v>
      </c>
      <c r="B136">
        <v>7</v>
      </c>
      <c r="C136" s="66">
        <f t="shared" si="30"/>
        <v>-9.0308998699194358</v>
      </c>
      <c r="D136">
        <v>0</v>
      </c>
      <c r="E136">
        <v>52.1</v>
      </c>
      <c r="F136" s="8">
        <f>-$AG$32</f>
        <v>22.661602950889701</v>
      </c>
      <c r="G136" s="8">
        <f t="shared" si="33"/>
        <v>0</v>
      </c>
      <c r="H136">
        <f t="shared" si="31"/>
        <v>39.906131032509172</v>
      </c>
      <c r="I136">
        <v>-74</v>
      </c>
      <c r="J136">
        <v>-20</v>
      </c>
      <c r="K136" s="5">
        <f t="shared" si="32"/>
        <v>-57.113628211700025</v>
      </c>
      <c r="L136" s="2">
        <f t="shared" si="29"/>
        <v>0.23144600609103841</v>
      </c>
      <c r="M136">
        <v>2000</v>
      </c>
    </row>
    <row r="137" spans="1:13" x14ac:dyDescent="0.4">
      <c r="A137">
        <f>A$18</f>
        <v>3000</v>
      </c>
      <c r="B137">
        <v>7</v>
      </c>
      <c r="C137" s="66">
        <f t="shared" si="30"/>
        <v>-9.0308998699194358</v>
      </c>
      <c r="D137">
        <v>0</v>
      </c>
      <c r="E137">
        <v>52.1</v>
      </c>
      <c r="F137" s="8">
        <f>-$AG$33</f>
        <v>24.428119418305538</v>
      </c>
      <c r="G137" s="8">
        <f t="shared" si="33"/>
        <v>0</v>
      </c>
      <c r="H137">
        <f t="shared" si="31"/>
        <v>40.679564437234369</v>
      </c>
      <c r="I137">
        <v>-74</v>
      </c>
      <c r="J137">
        <v>-20</v>
      </c>
      <c r="K137" s="5">
        <f t="shared" si="32"/>
        <v>-56.120545149009395</v>
      </c>
      <c r="L137" s="2">
        <f t="shared" si="29"/>
        <v>0.20644080206255899</v>
      </c>
      <c r="M137">
        <v>3000</v>
      </c>
    </row>
    <row r="138" spans="1:13" x14ac:dyDescent="0.4">
      <c r="A138">
        <f>A$19</f>
        <v>4000</v>
      </c>
      <c r="B138">
        <v>7</v>
      </c>
      <c r="C138" s="66">
        <f t="shared" si="30"/>
        <v>-9.0308998699194358</v>
      </c>
      <c r="D138">
        <v>0</v>
      </c>
      <c r="E138">
        <v>52.1</v>
      </c>
      <c r="F138" s="8">
        <f>-$AG$34</f>
        <v>25.671964061280551</v>
      </c>
      <c r="G138" s="8">
        <f t="shared" si="33"/>
        <v>0</v>
      </c>
      <c r="H138">
        <f t="shared" si="31"/>
        <v>41.453026844503796</v>
      </c>
      <c r="I138">
        <v>-74</v>
      </c>
      <c r="J138">
        <v>-20</v>
      </c>
      <c r="K138" s="5">
        <f t="shared" si="32"/>
        <v>-55.650162913303802</v>
      </c>
      <c r="L138" s="2">
        <f t="shared" si="29"/>
        <v>0.19555837775328885</v>
      </c>
      <c r="M138">
        <v>4000</v>
      </c>
    </row>
  </sheetData>
  <mergeCells count="2">
    <mergeCell ref="S5:X12"/>
    <mergeCell ref="S14:X17"/>
  </mergeCells>
  <pageMargins left="0.7" right="0.7" top="0.78740157499999996" bottom="0.78740157499999996"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140"/>
  <sheetViews>
    <sheetView zoomScale="85" zoomScaleNormal="85" workbookViewId="0">
      <selection activeCell="E31" sqref="E31"/>
    </sheetView>
  </sheetViews>
  <sheetFormatPr defaultColWidth="11.3828125" defaultRowHeight="14.6" x14ac:dyDescent="0.4"/>
  <cols>
    <col min="1" max="1" width="17.15234375" customWidth="1"/>
    <col min="2" max="2" width="12.15234375" customWidth="1"/>
    <col min="3" max="3" width="11.69140625" bestFit="1" customWidth="1"/>
    <col min="4" max="4" width="13.84375" customWidth="1"/>
    <col min="6" max="6" width="12" bestFit="1" customWidth="1"/>
    <col min="7" max="7" width="12" customWidth="1"/>
    <col min="8" max="8" width="13.69140625" customWidth="1"/>
    <col min="9" max="9" width="14.84375" customWidth="1"/>
    <col min="12" max="12" width="20.69140625" customWidth="1"/>
    <col min="13" max="13" width="14" customWidth="1"/>
    <col min="14" max="14" width="17.3828125" customWidth="1"/>
    <col min="15" max="15" width="15.3828125" customWidth="1"/>
    <col min="16" max="16" width="15.84375" customWidth="1"/>
    <col min="17" max="18" width="15.3828125" customWidth="1"/>
  </cols>
  <sheetData>
    <row r="1" spans="1:35" x14ac:dyDescent="0.4">
      <c r="M1" t="s">
        <v>156</v>
      </c>
      <c r="O1" t="s">
        <v>20</v>
      </c>
      <c r="P1">
        <v>2.1150000000000002</v>
      </c>
      <c r="Q1" t="s">
        <v>18</v>
      </c>
    </row>
    <row r="2" spans="1:35" x14ac:dyDescent="0.4">
      <c r="M2" t="s">
        <v>154</v>
      </c>
      <c r="O2" t="s">
        <v>155</v>
      </c>
      <c r="P2">
        <v>0.98699999999999999</v>
      </c>
      <c r="Q2" t="s">
        <v>18</v>
      </c>
    </row>
    <row r="3" spans="1:35" x14ac:dyDescent="0.4">
      <c r="A3" t="s">
        <v>5</v>
      </c>
      <c r="B3" t="s">
        <v>6</v>
      </c>
      <c r="D3" s="1" t="s">
        <v>12</v>
      </c>
    </row>
    <row r="4" spans="1:35" x14ac:dyDescent="0.4">
      <c r="A4">
        <v>0</v>
      </c>
      <c r="B4">
        <f>'[3]FS Antenna Gain'!B2</f>
        <v>-17</v>
      </c>
    </row>
    <row r="5" spans="1:35" ht="15" customHeight="1" x14ac:dyDescent="0.4">
      <c r="A5">
        <v>50</v>
      </c>
      <c r="B5">
        <f>'[3]FS Antenna Gain'!B12</f>
        <v>3.6406046128051033</v>
      </c>
      <c r="S5" s="109" t="s">
        <v>111</v>
      </c>
      <c r="T5" s="109"/>
      <c r="U5" s="109"/>
      <c r="V5" s="109"/>
      <c r="W5" s="109"/>
      <c r="X5" s="109"/>
    </row>
    <row r="6" spans="1:35" x14ac:dyDescent="0.4">
      <c r="A6">
        <v>100</v>
      </c>
      <c r="B6">
        <f>'[3]FS Antenna Gain'!B22</f>
        <v>11.056928146072615</v>
      </c>
      <c r="S6" s="109"/>
      <c r="T6" s="109"/>
      <c r="U6" s="109"/>
      <c r="V6" s="109"/>
      <c r="W6" s="109"/>
      <c r="X6" s="109"/>
    </row>
    <row r="7" spans="1:35" x14ac:dyDescent="0.4">
      <c r="A7">
        <v>200</v>
      </c>
      <c r="B7">
        <f>'[3]FS Antenna Gain'!B42</f>
        <v>19.838572024377303</v>
      </c>
      <c r="R7" s="5"/>
      <c r="S7" s="109"/>
      <c r="T7" s="109"/>
      <c r="U7" s="109"/>
      <c r="V7" s="109"/>
      <c r="W7" s="109"/>
      <c r="X7" s="109"/>
    </row>
    <row r="8" spans="1:35" x14ac:dyDescent="0.4">
      <c r="A8">
        <v>300</v>
      </c>
      <c r="B8">
        <f>'[3]FS Antenna Gain'!B62</f>
        <v>27.543011778996565</v>
      </c>
      <c r="R8" s="5"/>
      <c r="S8" s="109"/>
      <c r="T8" s="109"/>
      <c r="U8" s="109"/>
      <c r="V8" s="109"/>
      <c r="W8" s="109"/>
      <c r="X8" s="109"/>
      <c r="AE8" t="s">
        <v>152</v>
      </c>
      <c r="AG8" t="s">
        <v>153</v>
      </c>
      <c r="AH8">
        <v>1.5069999999999999</v>
      </c>
      <c r="AI8" t="s">
        <v>18</v>
      </c>
    </row>
    <row r="9" spans="1:35" x14ac:dyDescent="0.4">
      <c r="A9">
        <v>400</v>
      </c>
      <c r="B9">
        <f>'[3]FS Antenna Gain'!B82</f>
        <v>31.403038687188083</v>
      </c>
      <c r="R9" s="5"/>
      <c r="S9" s="109"/>
      <c r="T9" s="109"/>
      <c r="U9" s="109"/>
      <c r="V9" s="109"/>
      <c r="W9" s="109"/>
      <c r="X9" s="109"/>
      <c r="AE9" t="s">
        <v>17</v>
      </c>
      <c r="AH9">
        <v>15</v>
      </c>
      <c r="AI9" t="s">
        <v>18</v>
      </c>
    </row>
    <row r="10" spans="1:35" x14ac:dyDescent="0.4">
      <c r="A10">
        <v>500</v>
      </c>
      <c r="B10">
        <f>'[3]FS Antenna Gain'!B102</f>
        <v>33.72086679106053</v>
      </c>
      <c r="R10" s="5"/>
      <c r="S10" s="109"/>
      <c r="T10" s="109"/>
      <c r="U10" s="109"/>
      <c r="V10" s="109"/>
      <c r="W10" s="109"/>
      <c r="X10" s="109"/>
      <c r="AE10" t="s">
        <v>151</v>
      </c>
      <c r="AH10">
        <v>32</v>
      </c>
    </row>
    <row r="11" spans="1:35" x14ac:dyDescent="0.4">
      <c r="A11">
        <v>600</v>
      </c>
      <c r="B11">
        <f>'[3]FS Antenna Gain'!B122</f>
        <v>35.266680605510913</v>
      </c>
      <c r="R11" s="5"/>
      <c r="S11" s="109"/>
      <c r="T11" s="109"/>
      <c r="U11" s="109"/>
      <c r="V11" s="109"/>
      <c r="W11" s="109"/>
      <c r="X11" s="109"/>
      <c r="AE11" t="s">
        <v>15</v>
      </c>
      <c r="AF11" t="s">
        <v>158</v>
      </c>
      <c r="AG11" t="s">
        <v>16</v>
      </c>
      <c r="AH11" t="s">
        <v>159</v>
      </c>
      <c r="AI11" t="s">
        <v>157</v>
      </c>
    </row>
    <row r="12" spans="1:35" x14ac:dyDescent="0.4">
      <c r="A12">
        <v>700</v>
      </c>
      <c r="B12">
        <f>'[3]FS Antenna Gain'!B142</f>
        <v>36.37107430647346</v>
      </c>
      <c r="R12" s="5"/>
      <c r="S12" s="109"/>
      <c r="T12" s="109"/>
      <c r="U12" s="109"/>
      <c r="V12" s="109"/>
      <c r="W12" s="109"/>
      <c r="X12" s="109"/>
      <c r="AE12" s="5">
        <v>90</v>
      </c>
      <c r="AF12" s="6">
        <v>20</v>
      </c>
      <c r="AG12" s="5">
        <f t="shared" ref="AG12:AG38" si="0">10*LOG10(AI12/$AH$10)</f>
        <v>0</v>
      </c>
      <c r="AH12" s="5">
        <f t="shared" ref="AH12:AH38" si="1">$AH$9/TAN(AE12*PI()/180)</f>
        <v>9.1886134118146501E-16</v>
      </c>
      <c r="AI12" s="5">
        <v>32</v>
      </c>
    </row>
    <row r="13" spans="1:35" x14ac:dyDescent="0.4">
      <c r="A13">
        <v>800</v>
      </c>
      <c r="B13">
        <f>'[3]FS Antenna Gain'!B162</f>
        <v>37.199482008787847</v>
      </c>
      <c r="R13" s="5"/>
      <c r="AE13" s="5">
        <v>80</v>
      </c>
      <c r="AF13" s="6">
        <v>20</v>
      </c>
      <c r="AG13" s="5">
        <f t="shared" si="0"/>
        <v>0</v>
      </c>
      <c r="AH13" s="5">
        <f t="shared" si="1"/>
        <v>2.6449047106269759</v>
      </c>
      <c r="AI13" s="5">
        <v>32</v>
      </c>
    </row>
    <row r="14" spans="1:35" x14ac:dyDescent="0.4">
      <c r="A14">
        <v>900</v>
      </c>
      <c r="B14">
        <f>'[3]FS Antenna Gain'!B182</f>
        <v>37.843857229090183</v>
      </c>
      <c r="R14" s="5"/>
      <c r="S14" s="109" t="s">
        <v>19</v>
      </c>
      <c r="T14" s="109"/>
      <c r="U14" s="109"/>
      <c r="V14" s="109"/>
      <c r="W14" s="109"/>
      <c r="X14" s="109"/>
      <c r="AE14" s="5">
        <f t="shared" ref="AE14:AE19" si="2">AE13-10</f>
        <v>70</v>
      </c>
      <c r="AF14" s="6">
        <v>20</v>
      </c>
      <c r="AG14" s="5">
        <f t="shared" si="0"/>
        <v>0</v>
      </c>
      <c r="AH14" s="5">
        <f t="shared" si="1"/>
        <v>5.4595535139930362</v>
      </c>
      <c r="AI14" s="5">
        <v>32</v>
      </c>
    </row>
    <row r="15" spans="1:35" x14ac:dyDescent="0.4">
      <c r="A15">
        <v>1000</v>
      </c>
      <c r="B15">
        <f>'[3]FS Antenna Gain'!B202</f>
        <v>38.359389884318723</v>
      </c>
      <c r="R15" s="5"/>
      <c r="S15" s="109"/>
      <c r="T15" s="109"/>
      <c r="U15" s="109"/>
      <c r="V15" s="109"/>
      <c r="W15" s="109"/>
      <c r="X15" s="109"/>
      <c r="AE15" s="5">
        <f t="shared" si="2"/>
        <v>60</v>
      </c>
      <c r="AF15" s="6">
        <v>14</v>
      </c>
      <c r="AG15" s="5">
        <f t="shared" si="0"/>
        <v>0</v>
      </c>
      <c r="AH15" s="5">
        <f t="shared" si="1"/>
        <v>8.6602540378443891</v>
      </c>
      <c r="AI15" s="5">
        <v>32</v>
      </c>
    </row>
    <row r="16" spans="1:35" x14ac:dyDescent="0.4">
      <c r="A16">
        <v>1500</v>
      </c>
      <c r="B16">
        <f>'[3]FS Antenna Gain'!B302</f>
        <v>39.906131032509172</v>
      </c>
      <c r="R16" s="5"/>
      <c r="S16" s="109"/>
      <c r="T16" s="109"/>
      <c r="U16" s="109"/>
      <c r="V16" s="109"/>
      <c r="W16" s="109"/>
      <c r="X16" s="109"/>
      <c r="AE16" s="5">
        <f t="shared" si="2"/>
        <v>50</v>
      </c>
      <c r="AF16" s="6">
        <v>11</v>
      </c>
      <c r="AG16" s="5">
        <f t="shared" si="0"/>
        <v>-0.65327802264981583</v>
      </c>
      <c r="AH16" s="5">
        <f t="shared" si="1"/>
        <v>12.5864944676592</v>
      </c>
      <c r="AI16" s="5">
        <f t="shared" ref="AI16:AI38" si="3">($AH$8*(TAN(RADIANS(AE16))))/($P$1*$P$2)*$AH$10</f>
        <v>27.531012021175123</v>
      </c>
    </row>
    <row r="17" spans="1:35" x14ac:dyDescent="0.4">
      <c r="A17">
        <v>2000</v>
      </c>
      <c r="B17">
        <f>'[3]FS Antenna Gain'!B402</f>
        <v>40.679564437234369</v>
      </c>
      <c r="R17" s="5"/>
      <c r="S17" s="109"/>
      <c r="T17" s="109"/>
      <c r="U17" s="109"/>
      <c r="V17" s="109"/>
      <c r="W17" s="109"/>
      <c r="X17" s="109"/>
      <c r="AE17" s="5">
        <f t="shared" si="2"/>
        <v>40</v>
      </c>
      <c r="AF17" s="6">
        <v>6</v>
      </c>
      <c r="AG17" s="5">
        <f t="shared" si="0"/>
        <v>-2.1770074186715074</v>
      </c>
      <c r="AH17" s="5">
        <f t="shared" si="1"/>
        <v>17.876303888913153</v>
      </c>
      <c r="AI17" s="5">
        <f t="shared" si="3"/>
        <v>19.384260451540541</v>
      </c>
    </row>
    <row r="18" spans="1:35" x14ac:dyDescent="0.4">
      <c r="A18">
        <v>3000</v>
      </c>
      <c r="B18">
        <f>'[3]FS Antenna Gain'!B602</f>
        <v>41.453026844503796</v>
      </c>
      <c r="R18" s="5"/>
      <c r="AE18" s="5">
        <f t="shared" si="2"/>
        <v>30</v>
      </c>
      <c r="AF18" s="6">
        <v>3.8</v>
      </c>
      <c r="AG18" s="5">
        <f t="shared" si="0"/>
        <v>-3.8007489942589734</v>
      </c>
      <c r="AH18" s="5">
        <f t="shared" si="1"/>
        <v>25.98076211353316</v>
      </c>
      <c r="AI18" s="5">
        <f t="shared" si="3"/>
        <v>13.337519853317961</v>
      </c>
    </row>
    <row r="19" spans="1:35" x14ac:dyDescent="0.4">
      <c r="A19">
        <v>4000</v>
      </c>
      <c r="B19">
        <f>'[3]FS Antenna Gain'!B802</f>
        <v>41.839765903437019</v>
      </c>
      <c r="R19" s="5"/>
      <c r="AE19" s="5">
        <f t="shared" si="2"/>
        <v>20</v>
      </c>
      <c r="AF19" s="6">
        <v>2</v>
      </c>
      <c r="AG19" s="5">
        <f t="shared" si="0"/>
        <v>-5.804484038634854</v>
      </c>
      <c r="AH19" s="5">
        <f t="shared" si="1"/>
        <v>41.212161291819335</v>
      </c>
      <c r="AI19" s="5">
        <f t="shared" si="3"/>
        <v>8.4081717539614704</v>
      </c>
    </row>
    <row r="20" spans="1:35" x14ac:dyDescent="0.4">
      <c r="A20">
        <v>5000</v>
      </c>
      <c r="B20">
        <f>'[3]FS Antenna Gain'!B1002</f>
        <v>42.071811156447914</v>
      </c>
      <c r="R20" s="5"/>
      <c r="AE20" s="5">
        <v>16.7</v>
      </c>
      <c r="AF20" s="6">
        <v>1.9</v>
      </c>
      <c r="AG20" s="5">
        <f t="shared" si="0"/>
        <v>-6.6437220382385771</v>
      </c>
      <c r="AH20" s="5">
        <f t="shared" si="1"/>
        <v>49.99760381208165</v>
      </c>
      <c r="AI20" s="5">
        <f t="shared" si="3"/>
        <v>6.9307107555791543</v>
      </c>
    </row>
    <row r="21" spans="1:35" x14ac:dyDescent="0.4">
      <c r="A21">
        <v>6000</v>
      </c>
      <c r="B21">
        <f>'[3]FS Antenna Gain'!B1203</f>
        <v>42.226508588011143</v>
      </c>
      <c r="R21" s="5"/>
      <c r="AE21" s="5">
        <f>AE19-10</f>
        <v>10</v>
      </c>
      <c r="AF21" s="6">
        <v>1</v>
      </c>
      <c r="AG21" s="5">
        <f t="shared" si="0"/>
        <v>-8.95195501024401</v>
      </c>
      <c r="AH21" s="5">
        <f t="shared" si="1"/>
        <v>85.069227294265644</v>
      </c>
      <c r="AI21" s="5">
        <f t="shared" si="3"/>
        <v>4.0733757848172889</v>
      </c>
    </row>
    <row r="22" spans="1:35" x14ac:dyDescent="0.4">
      <c r="R22" s="5"/>
      <c r="AE22" s="5">
        <v>8.5</v>
      </c>
      <c r="AF22" s="6">
        <v>0.5</v>
      </c>
      <c r="AG22" s="5">
        <f t="shared" si="0"/>
        <v>-9.6701544282831247</v>
      </c>
      <c r="AH22" s="5">
        <f t="shared" si="1"/>
        <v>100.36734357476114</v>
      </c>
      <c r="AI22" s="5">
        <f t="shared" si="3"/>
        <v>3.4525067432462859</v>
      </c>
    </row>
    <row r="23" spans="1:35" x14ac:dyDescent="0.4">
      <c r="R23" s="5"/>
      <c r="AE23" s="5">
        <v>4.3</v>
      </c>
      <c r="AF23" s="6">
        <v>0</v>
      </c>
      <c r="AG23" s="5">
        <f t="shared" si="0"/>
        <v>-12.653520056670288</v>
      </c>
      <c r="AH23" s="5">
        <f t="shared" si="1"/>
        <v>199.49361153495249</v>
      </c>
      <c r="AI23" s="5">
        <f t="shared" si="3"/>
        <v>1.7369926175950121</v>
      </c>
    </row>
    <row r="24" spans="1:35" ht="54" customHeight="1" x14ac:dyDescent="0.4">
      <c r="A24" s="3" t="s">
        <v>3</v>
      </c>
      <c r="B24" s="108">
        <f>-113.83+10*LOG(0.5/1000)+4+1</f>
        <v>-141.8402999566398</v>
      </c>
      <c r="C24" s="4" t="s">
        <v>4</v>
      </c>
      <c r="D24" s="5">
        <f>B24+$J$30</f>
        <v>-147.8402999566398</v>
      </c>
      <c r="G24" t="s">
        <v>184</v>
      </c>
      <c r="R24" s="5"/>
      <c r="AE24" s="5">
        <v>2.85</v>
      </c>
      <c r="AF24" s="6">
        <v>0</v>
      </c>
      <c r="AG24" s="5">
        <f t="shared" si="0"/>
        <v>-14.444336524364779</v>
      </c>
      <c r="AH24" s="5">
        <f t="shared" si="1"/>
        <v>301.30798382660043</v>
      </c>
      <c r="AI24" s="5">
        <f t="shared" si="3"/>
        <v>1.1500489502229636</v>
      </c>
    </row>
    <row r="25" spans="1:35" ht="54" customHeight="1" x14ac:dyDescent="0.4">
      <c r="A25" s="3" t="s">
        <v>3</v>
      </c>
      <c r="B25" s="108">
        <f>-113.83+10*LOG(2.7/1000)+4+1</f>
        <v>-134.51636235841013</v>
      </c>
      <c r="C25" s="4" t="s">
        <v>4</v>
      </c>
      <c r="D25" s="5">
        <f t="shared" ref="D25:D27" si="4">B25+$J$30</f>
        <v>-140.51636235841013</v>
      </c>
      <c r="G25" t="s">
        <v>185</v>
      </c>
      <c r="R25" s="5"/>
      <c r="AE25" s="5"/>
      <c r="AF25" s="6"/>
      <c r="AG25" s="5"/>
      <c r="AH25" s="5"/>
      <c r="AI25" s="5"/>
    </row>
    <row r="26" spans="1:35" ht="54" customHeight="1" x14ac:dyDescent="0.4">
      <c r="A26" s="3" t="s">
        <v>3</v>
      </c>
      <c r="B26" s="108">
        <f>-113.83+10*LOG(15/1000)+4+1</f>
        <v>-127.0690874094432</v>
      </c>
      <c r="C26" s="4" t="s">
        <v>4</v>
      </c>
      <c r="D26" s="5">
        <f t="shared" si="4"/>
        <v>-133.0690874094432</v>
      </c>
      <c r="G26" t="s">
        <v>186</v>
      </c>
      <c r="R26" s="5"/>
      <c r="AE26" s="5"/>
      <c r="AF26" s="6"/>
      <c r="AG26" s="5"/>
      <c r="AH26" s="5"/>
      <c r="AI26" s="5"/>
    </row>
    <row r="27" spans="1:35" ht="43.75" x14ac:dyDescent="0.4">
      <c r="A27" s="3" t="s">
        <v>3</v>
      </c>
      <c r="B27" s="108">
        <f>-113.83+10*LOG(4000/1000)+4+1</f>
        <v>-102.80940008672037</v>
      </c>
      <c r="C27" s="4" t="s">
        <v>4</v>
      </c>
      <c r="D27" s="5">
        <f t="shared" si="4"/>
        <v>-108.80940008672037</v>
      </c>
      <c r="G27" t="s">
        <v>187</v>
      </c>
      <c r="R27" s="5"/>
      <c r="AE27" s="5">
        <v>2.15</v>
      </c>
      <c r="AF27" s="6">
        <v>0</v>
      </c>
      <c r="AG27" s="5">
        <f t="shared" si="0"/>
        <v>-15.669945350715228</v>
      </c>
      <c r="AH27" s="5">
        <f t="shared" si="1"/>
        <v>399.55035609323653</v>
      </c>
      <c r="AI27" s="5">
        <f t="shared" si="3"/>
        <v>0.86727223542435827</v>
      </c>
    </row>
    <row r="28" spans="1:35" x14ac:dyDescent="0.4">
      <c r="A28" s="1" t="s">
        <v>183</v>
      </c>
      <c r="R28" s="5"/>
      <c r="AE28" s="5">
        <v>1.71</v>
      </c>
      <c r="AF28" s="6">
        <v>0</v>
      </c>
      <c r="AG28" s="5">
        <f t="shared" si="0"/>
        <v>-16.665118206416416</v>
      </c>
      <c r="AH28" s="5">
        <f t="shared" si="1"/>
        <v>502.44532261916828</v>
      </c>
      <c r="AI28" s="5">
        <f t="shared" si="3"/>
        <v>0.68966495436206077</v>
      </c>
    </row>
    <row r="29" spans="1:35" x14ac:dyDescent="0.4">
      <c r="A29" t="s">
        <v>7</v>
      </c>
      <c r="B29" t="s">
        <v>173</v>
      </c>
      <c r="C29" t="s">
        <v>174</v>
      </c>
      <c r="D29" t="s">
        <v>175</v>
      </c>
      <c r="E29" t="s">
        <v>179</v>
      </c>
      <c r="F29" t="s">
        <v>11</v>
      </c>
      <c r="G29" t="s">
        <v>160</v>
      </c>
      <c r="H29" t="s">
        <v>176</v>
      </c>
      <c r="I29" t="s">
        <v>177</v>
      </c>
      <c r="J29" t="s">
        <v>178</v>
      </c>
      <c r="K29" t="s">
        <v>0</v>
      </c>
      <c r="L29" s="2" t="s">
        <v>112</v>
      </c>
      <c r="M29" t="s">
        <v>8</v>
      </c>
      <c r="R29" s="5"/>
      <c r="AE29" s="5">
        <v>1.43</v>
      </c>
      <c r="AF29" s="6">
        <v>0</v>
      </c>
      <c r="AG29" s="5">
        <f t="shared" si="0"/>
        <v>-17.442106781296619</v>
      </c>
      <c r="AH29" s="5">
        <f t="shared" si="1"/>
        <v>600.87988398307505</v>
      </c>
      <c r="AI29" s="5">
        <f t="shared" si="3"/>
        <v>0.57668585640876602</v>
      </c>
    </row>
    <row r="30" spans="1:35" x14ac:dyDescent="0.4">
      <c r="A30">
        <f>A$4</f>
        <v>0</v>
      </c>
      <c r="B30">
        <v>7</v>
      </c>
      <c r="C30" s="66">
        <f>10*LOG((500)/10000000000)</f>
        <v>-73.010299956639813</v>
      </c>
      <c r="D30">
        <v>0</v>
      </c>
      <c r="E30">
        <v>3.3</v>
      </c>
      <c r="F30" s="8">
        <v>0</v>
      </c>
      <c r="G30" s="8">
        <f>$AF$12</f>
        <v>20</v>
      </c>
      <c r="H30">
        <f t="shared" ref="H30:H44" si="5">B4</f>
        <v>-17</v>
      </c>
      <c r="I30">
        <f>$B$24</f>
        <v>-141.8402999566398</v>
      </c>
      <c r="J30">
        <v>-6</v>
      </c>
      <c r="K30" s="5">
        <f>-(B30+C30+D30-E30-F30-G30+H30-I30-J30)</f>
        <v>-41.529999999999987</v>
      </c>
      <c r="L30" s="2">
        <f t="shared" ref="L30:L44" si="6">10^((-K30-32.44-20*LOG10(74))/20)</f>
        <v>3.8482943245591109E-2</v>
      </c>
      <c r="M30">
        <v>0</v>
      </c>
      <c r="R30" s="5"/>
      <c r="AE30" s="5">
        <v>1.23</v>
      </c>
      <c r="AF30" s="6">
        <v>0</v>
      </c>
      <c r="AG30" s="5">
        <f t="shared" si="0"/>
        <v>-18.096650701657623</v>
      </c>
      <c r="AH30" s="5">
        <f t="shared" si="1"/>
        <v>698.62167740526684</v>
      </c>
      <c r="AI30" s="5">
        <f t="shared" si="3"/>
        <v>0.49600369083962126</v>
      </c>
    </row>
    <row r="31" spans="1:35" x14ac:dyDescent="0.4">
      <c r="A31">
        <f>A$5</f>
        <v>50</v>
      </c>
      <c r="B31">
        <v>7</v>
      </c>
      <c r="C31" s="66">
        <f t="shared" ref="C31:C44" si="7">10*LOG((500)/10000000000)</f>
        <v>-73.010299956639813</v>
      </c>
      <c r="D31">
        <v>0</v>
      </c>
      <c r="E31">
        <v>3.3</v>
      </c>
      <c r="F31" s="8">
        <f>-$AG$20</f>
        <v>6.6437220382385771</v>
      </c>
      <c r="G31" s="8">
        <f>$AF$20</f>
        <v>1.9</v>
      </c>
      <c r="H31">
        <f t="shared" si="5"/>
        <v>3.6406046128051033</v>
      </c>
      <c r="I31">
        <f t="shared" ref="I31:I44" si="8">$B$24</f>
        <v>-141.8402999566398</v>
      </c>
      <c r="J31">
        <v>-6</v>
      </c>
      <c r="K31" s="5">
        <f t="shared" ref="K31:K44" si="9">-(B31+C31+D31-E31-F31-G31+H31-I31-J31)</f>
        <v>-73.626882574566508</v>
      </c>
      <c r="L31" s="2">
        <f t="shared" si="6"/>
        <v>1.5492175529878429</v>
      </c>
      <c r="M31">
        <v>50</v>
      </c>
      <c r="R31" s="5"/>
      <c r="AE31" s="5">
        <v>1.07</v>
      </c>
      <c r="AF31" s="6">
        <v>0</v>
      </c>
      <c r="AG31" s="5">
        <f t="shared" si="0"/>
        <v>-18.702026350089511</v>
      </c>
      <c r="AH31" s="5">
        <f t="shared" si="1"/>
        <v>803.11848504686407</v>
      </c>
      <c r="AI31" s="5">
        <f t="shared" si="3"/>
        <v>0.43146675981858307</v>
      </c>
    </row>
    <row r="32" spans="1:35" x14ac:dyDescent="0.4">
      <c r="A32">
        <f>A$6</f>
        <v>100</v>
      </c>
      <c r="B32">
        <v>7</v>
      </c>
      <c r="C32" s="66">
        <f t="shared" si="7"/>
        <v>-73.010299956639813</v>
      </c>
      <c r="D32">
        <v>0</v>
      </c>
      <c r="E32">
        <v>3.3</v>
      </c>
      <c r="F32" s="8">
        <f>-$AG$22</f>
        <v>9.6701544282831247</v>
      </c>
      <c r="G32" s="8">
        <f>$AF$22</f>
        <v>0.5</v>
      </c>
      <c r="H32">
        <f t="shared" si="5"/>
        <v>11.056928146072615</v>
      </c>
      <c r="I32">
        <f t="shared" si="8"/>
        <v>-141.8402999566398</v>
      </c>
      <c r="J32">
        <v>-6</v>
      </c>
      <c r="K32" s="5">
        <f t="shared" si="9"/>
        <v>-79.416773717789482</v>
      </c>
      <c r="L32" s="2">
        <f t="shared" si="6"/>
        <v>3.0172199189422413</v>
      </c>
      <c r="M32">
        <v>100</v>
      </c>
      <c r="R32" s="5"/>
      <c r="AE32" s="5">
        <v>0.95499999999999996</v>
      </c>
      <c r="AF32" s="6">
        <v>0</v>
      </c>
      <c r="AG32" s="5">
        <f t="shared" si="0"/>
        <v>-19.195933119077008</v>
      </c>
      <c r="AH32" s="5">
        <f t="shared" si="1"/>
        <v>899.85036861419064</v>
      </c>
      <c r="AI32" s="5">
        <f t="shared" si="3"/>
        <v>0.38508505700479301</v>
      </c>
    </row>
    <row r="33" spans="1:35" x14ac:dyDescent="0.4">
      <c r="A33">
        <f>A$7</f>
        <v>200</v>
      </c>
      <c r="B33">
        <v>7</v>
      </c>
      <c r="C33" s="66">
        <f t="shared" si="7"/>
        <v>-73.010299956639813</v>
      </c>
      <c r="D33">
        <v>0</v>
      </c>
      <c r="E33">
        <v>3.3</v>
      </c>
      <c r="F33" s="8">
        <f>-$AG$23</f>
        <v>12.653520056670288</v>
      </c>
      <c r="G33" s="8">
        <f t="shared" ref="G33:G44" si="10">$AF$23</f>
        <v>0</v>
      </c>
      <c r="H33">
        <f t="shared" si="5"/>
        <v>19.838572024377303</v>
      </c>
      <c r="I33">
        <f t="shared" si="8"/>
        <v>-141.8402999566398</v>
      </c>
      <c r="J33">
        <v>-6</v>
      </c>
      <c r="K33" s="5">
        <f t="shared" si="9"/>
        <v>-85.715051967706998</v>
      </c>
      <c r="L33" s="2">
        <f t="shared" si="6"/>
        <v>6.2304709962258835</v>
      </c>
      <c r="M33">
        <v>200</v>
      </c>
      <c r="R33" s="5"/>
      <c r="AE33" s="5">
        <v>0.86</v>
      </c>
      <c r="AF33" s="6">
        <v>0</v>
      </c>
      <c r="AG33" s="5">
        <f t="shared" si="0"/>
        <v>-19.651058367189506</v>
      </c>
      <c r="AH33" s="5">
        <f t="shared" si="1"/>
        <v>999.26994122217639</v>
      </c>
      <c r="AI33" s="5">
        <f t="shared" si="3"/>
        <v>0.34677209450507734</v>
      </c>
    </row>
    <row r="34" spans="1:35" x14ac:dyDescent="0.4">
      <c r="A34">
        <f>A$8</f>
        <v>300</v>
      </c>
      <c r="B34">
        <v>7</v>
      </c>
      <c r="C34" s="66">
        <f t="shared" si="7"/>
        <v>-73.010299956639813</v>
      </c>
      <c r="D34">
        <v>0</v>
      </c>
      <c r="E34">
        <v>3.3</v>
      </c>
      <c r="F34" s="8">
        <f>-$AG$24</f>
        <v>14.444336524364779</v>
      </c>
      <c r="G34" s="8">
        <f t="shared" si="10"/>
        <v>0</v>
      </c>
      <c r="H34">
        <f t="shared" si="5"/>
        <v>27.543011778996565</v>
      </c>
      <c r="I34">
        <f t="shared" si="8"/>
        <v>-141.8402999566398</v>
      </c>
      <c r="J34">
        <v>-6</v>
      </c>
      <c r="K34" s="5">
        <f t="shared" si="9"/>
        <v>-91.628675254631787</v>
      </c>
      <c r="L34" s="2">
        <f t="shared" si="6"/>
        <v>12.308412510825837</v>
      </c>
      <c r="M34">
        <v>300</v>
      </c>
      <c r="AE34" s="5">
        <v>0.43</v>
      </c>
      <c r="AF34" s="6">
        <v>0</v>
      </c>
      <c r="AG34" s="5">
        <f t="shared" si="0"/>
        <v>-22.661602950889701</v>
      </c>
      <c r="AH34" s="5">
        <f t="shared" si="1"/>
        <v>1998.6524582946795</v>
      </c>
      <c r="AI34" s="5">
        <f t="shared" si="3"/>
        <v>0.1733762811315589</v>
      </c>
    </row>
    <row r="35" spans="1:35" x14ac:dyDescent="0.4">
      <c r="A35">
        <f>A$9</f>
        <v>400</v>
      </c>
      <c r="B35">
        <v>7</v>
      </c>
      <c r="C35" s="66">
        <f t="shared" si="7"/>
        <v>-73.010299956639813</v>
      </c>
      <c r="D35">
        <v>0</v>
      </c>
      <c r="E35">
        <v>3.3</v>
      </c>
      <c r="F35" s="8">
        <f>-$AG$27</f>
        <v>15.669945350715228</v>
      </c>
      <c r="G35" s="8">
        <f t="shared" si="10"/>
        <v>0</v>
      </c>
      <c r="H35">
        <f t="shared" si="5"/>
        <v>31.403038687188083</v>
      </c>
      <c r="I35">
        <f t="shared" si="8"/>
        <v>-141.8402999566398</v>
      </c>
      <c r="J35">
        <v>-6</v>
      </c>
      <c r="K35" s="5">
        <f t="shared" si="9"/>
        <v>-94.263093336472849</v>
      </c>
      <c r="L35" s="2">
        <f t="shared" si="6"/>
        <v>16.669514343298314</v>
      </c>
      <c r="M35">
        <v>400</v>
      </c>
      <c r="AE35" s="5">
        <v>0.2863</v>
      </c>
      <c r="AF35" s="6">
        <v>0</v>
      </c>
      <c r="AG35" s="5">
        <f t="shared" si="0"/>
        <v>-24.428119418305538</v>
      </c>
      <c r="AH35" s="5">
        <f t="shared" si="1"/>
        <v>3001.8495971148245</v>
      </c>
      <c r="AI35" s="5">
        <f t="shared" si="3"/>
        <v>0.11543514066348635</v>
      </c>
    </row>
    <row r="36" spans="1:35" x14ac:dyDescent="0.4">
      <c r="A36">
        <f>A$10</f>
        <v>500</v>
      </c>
      <c r="B36">
        <v>7</v>
      </c>
      <c r="C36" s="66">
        <f t="shared" si="7"/>
        <v>-73.010299956639813</v>
      </c>
      <c r="D36">
        <v>0</v>
      </c>
      <c r="E36">
        <v>3.3</v>
      </c>
      <c r="F36" s="8">
        <f>-$AG$28</f>
        <v>16.665118206416416</v>
      </c>
      <c r="G36" s="8">
        <f t="shared" si="10"/>
        <v>0</v>
      </c>
      <c r="H36">
        <f t="shared" si="5"/>
        <v>33.72086679106053</v>
      </c>
      <c r="I36">
        <f t="shared" si="8"/>
        <v>-141.8402999566398</v>
      </c>
      <c r="J36">
        <v>-6</v>
      </c>
      <c r="K36" s="5">
        <f t="shared" si="9"/>
        <v>-95.585748584644108</v>
      </c>
      <c r="L36" s="2">
        <f t="shared" si="6"/>
        <v>19.411348623806365</v>
      </c>
      <c r="M36">
        <v>500</v>
      </c>
      <c r="AE36" s="5">
        <v>0.215</v>
      </c>
      <c r="AF36" s="6">
        <v>0</v>
      </c>
      <c r="AG36" s="5">
        <f t="shared" si="0"/>
        <v>-25.671964061280551</v>
      </c>
      <c r="AH36" s="5">
        <f t="shared" si="1"/>
        <v>3997.3612037219277</v>
      </c>
      <c r="AI36" s="5">
        <f t="shared" si="3"/>
        <v>8.6686919903794832E-2</v>
      </c>
    </row>
    <row r="37" spans="1:35" x14ac:dyDescent="0.4">
      <c r="A37">
        <f>A$11</f>
        <v>600</v>
      </c>
      <c r="B37">
        <v>7</v>
      </c>
      <c r="C37" s="66">
        <f t="shared" si="7"/>
        <v>-73.010299956639813</v>
      </c>
      <c r="D37">
        <v>0</v>
      </c>
      <c r="E37">
        <v>3.3</v>
      </c>
      <c r="F37" s="8">
        <f>-$AG$29</f>
        <v>17.442106781296619</v>
      </c>
      <c r="G37" s="8">
        <f t="shared" si="10"/>
        <v>0</v>
      </c>
      <c r="H37">
        <f t="shared" si="5"/>
        <v>35.266680605510913</v>
      </c>
      <c r="I37">
        <f t="shared" si="8"/>
        <v>-141.8402999566398</v>
      </c>
      <c r="J37">
        <v>-6</v>
      </c>
      <c r="K37" s="5">
        <f t="shared" si="9"/>
        <v>-96.354573824214285</v>
      </c>
      <c r="L37" s="2">
        <f t="shared" si="6"/>
        <v>21.207866038909135</v>
      </c>
      <c r="M37">
        <v>600</v>
      </c>
      <c r="AE37" s="5">
        <v>0.1719</v>
      </c>
      <c r="AF37" s="6">
        <v>0</v>
      </c>
      <c r="AG37" s="5">
        <f t="shared" si="0"/>
        <v>-26.643597247100516</v>
      </c>
      <c r="AH37" s="5">
        <f t="shared" si="1"/>
        <v>4999.6167190503293</v>
      </c>
      <c r="AI37" s="5">
        <f t="shared" si="3"/>
        <v>6.9309099070178418E-2</v>
      </c>
    </row>
    <row r="38" spans="1:35" x14ac:dyDescent="0.4">
      <c r="A38">
        <f>A$12</f>
        <v>700</v>
      </c>
      <c r="B38">
        <v>7</v>
      </c>
      <c r="C38" s="66">
        <f t="shared" si="7"/>
        <v>-73.010299956639813</v>
      </c>
      <c r="D38">
        <v>0</v>
      </c>
      <c r="E38">
        <v>3.3</v>
      </c>
      <c r="F38" s="8">
        <f>-$AG$30</f>
        <v>18.096650701657623</v>
      </c>
      <c r="G38" s="8">
        <f t="shared" si="10"/>
        <v>0</v>
      </c>
      <c r="H38">
        <f t="shared" si="5"/>
        <v>36.37107430647346</v>
      </c>
      <c r="I38">
        <f t="shared" si="8"/>
        <v>-141.8402999566398</v>
      </c>
      <c r="J38">
        <v>-6</v>
      </c>
      <c r="K38" s="5">
        <f t="shared" si="9"/>
        <v>-96.804423604815824</v>
      </c>
      <c r="L38" s="2">
        <f t="shared" si="6"/>
        <v>22.335180189945202</v>
      </c>
      <c r="M38">
        <v>700</v>
      </c>
      <c r="AE38" s="5">
        <v>0.14319999999999999</v>
      </c>
      <c r="AF38" s="6">
        <v>0</v>
      </c>
      <c r="AG38" s="5">
        <f t="shared" si="0"/>
        <v>-27.436929822202053</v>
      </c>
      <c r="AH38" s="5">
        <f t="shared" si="1"/>
        <v>6001.6403853942993</v>
      </c>
      <c r="AI38" s="5">
        <f t="shared" si="3"/>
        <v>5.7737369825901996E-2</v>
      </c>
    </row>
    <row r="39" spans="1:35" x14ac:dyDescent="0.4">
      <c r="A39">
        <f>A$13</f>
        <v>800</v>
      </c>
      <c r="B39">
        <v>7</v>
      </c>
      <c r="C39" s="66">
        <f t="shared" si="7"/>
        <v>-73.010299956639813</v>
      </c>
      <c r="D39">
        <v>0</v>
      </c>
      <c r="E39">
        <v>3.3</v>
      </c>
      <c r="F39" s="8">
        <f>-$AG$31</f>
        <v>18.702026350089511</v>
      </c>
      <c r="G39" s="8">
        <f t="shared" si="10"/>
        <v>0</v>
      </c>
      <c r="H39">
        <f t="shared" si="5"/>
        <v>37.199482008787847</v>
      </c>
      <c r="I39">
        <f t="shared" si="8"/>
        <v>-141.8402999566398</v>
      </c>
      <c r="J39">
        <v>-6</v>
      </c>
      <c r="K39" s="5">
        <f t="shared" si="9"/>
        <v>-97.027455658698329</v>
      </c>
      <c r="L39" s="2">
        <f t="shared" si="6"/>
        <v>22.91611870418221</v>
      </c>
      <c r="M39">
        <v>800</v>
      </c>
    </row>
    <row r="40" spans="1:35" x14ac:dyDescent="0.4">
      <c r="A40">
        <f>A$14</f>
        <v>900</v>
      </c>
      <c r="B40">
        <v>7</v>
      </c>
      <c r="C40" s="66">
        <f t="shared" si="7"/>
        <v>-73.010299956639813</v>
      </c>
      <c r="D40">
        <v>0</v>
      </c>
      <c r="E40">
        <v>3.3</v>
      </c>
      <c r="F40" s="8">
        <f>-$AG$32</f>
        <v>19.195933119077008</v>
      </c>
      <c r="G40" s="8">
        <f t="shared" si="10"/>
        <v>0</v>
      </c>
      <c r="H40">
        <f t="shared" si="5"/>
        <v>37.843857229090183</v>
      </c>
      <c r="I40">
        <f t="shared" si="8"/>
        <v>-141.8402999566398</v>
      </c>
      <c r="J40">
        <v>-6</v>
      </c>
      <c r="K40" s="5">
        <f t="shared" si="9"/>
        <v>-97.177924110013151</v>
      </c>
      <c r="L40" s="2">
        <f t="shared" si="6"/>
        <v>23.316560452666081</v>
      </c>
      <c r="M40">
        <v>900</v>
      </c>
    </row>
    <row r="41" spans="1:35" x14ac:dyDescent="0.4">
      <c r="A41">
        <f>A$15</f>
        <v>1000</v>
      </c>
      <c r="B41">
        <v>7</v>
      </c>
      <c r="C41" s="66">
        <f t="shared" si="7"/>
        <v>-73.010299956639813</v>
      </c>
      <c r="D41">
        <v>0</v>
      </c>
      <c r="E41">
        <v>3.3</v>
      </c>
      <c r="F41" s="8">
        <f>-$AG$33</f>
        <v>19.651058367189506</v>
      </c>
      <c r="G41" s="8">
        <f t="shared" si="10"/>
        <v>0</v>
      </c>
      <c r="H41">
        <f t="shared" si="5"/>
        <v>38.359389884318723</v>
      </c>
      <c r="I41">
        <f t="shared" si="8"/>
        <v>-141.8402999566398</v>
      </c>
      <c r="J41">
        <v>-6</v>
      </c>
      <c r="K41" s="5">
        <f t="shared" si="9"/>
        <v>-97.238331517129211</v>
      </c>
      <c r="L41" s="2">
        <f t="shared" si="6"/>
        <v>23.479284386228702</v>
      </c>
      <c r="M41">
        <v>1000</v>
      </c>
    </row>
    <row r="42" spans="1:35" x14ac:dyDescent="0.4">
      <c r="A42">
        <f>A$17</f>
        <v>2000</v>
      </c>
      <c r="B42">
        <v>7</v>
      </c>
      <c r="C42" s="66">
        <f t="shared" si="7"/>
        <v>-73.010299956639813</v>
      </c>
      <c r="D42">
        <v>0</v>
      </c>
      <c r="E42">
        <v>3.3</v>
      </c>
      <c r="F42" s="8">
        <f>-$AG$34</f>
        <v>22.661602950889701</v>
      </c>
      <c r="G42" s="8">
        <f t="shared" si="10"/>
        <v>0</v>
      </c>
      <c r="H42">
        <f t="shared" si="5"/>
        <v>39.906131032509172</v>
      </c>
      <c r="I42">
        <f t="shared" si="8"/>
        <v>-141.8402999566398</v>
      </c>
      <c r="J42">
        <v>-6</v>
      </c>
      <c r="K42" s="5">
        <f t="shared" si="9"/>
        <v>-95.774528081619451</v>
      </c>
      <c r="L42" s="2">
        <f t="shared" si="6"/>
        <v>19.837853756777218</v>
      </c>
      <c r="M42">
        <v>2000</v>
      </c>
    </row>
    <row r="43" spans="1:35" x14ac:dyDescent="0.4">
      <c r="A43">
        <f>A$18</f>
        <v>3000</v>
      </c>
      <c r="B43">
        <v>7</v>
      </c>
      <c r="C43" s="66">
        <f t="shared" si="7"/>
        <v>-73.010299956639813</v>
      </c>
      <c r="D43">
        <v>0</v>
      </c>
      <c r="E43">
        <v>3.3</v>
      </c>
      <c r="F43" s="8">
        <f>-$AG$35</f>
        <v>24.428119418305538</v>
      </c>
      <c r="G43" s="8">
        <f t="shared" si="10"/>
        <v>0</v>
      </c>
      <c r="H43">
        <f t="shared" si="5"/>
        <v>40.679564437234369</v>
      </c>
      <c r="I43">
        <f t="shared" si="8"/>
        <v>-141.8402999566398</v>
      </c>
      <c r="J43">
        <v>-6</v>
      </c>
      <c r="K43" s="5">
        <f t="shared" si="9"/>
        <v>-94.781445018928821</v>
      </c>
      <c r="L43" s="2">
        <f t="shared" si="6"/>
        <v>17.694591105356775</v>
      </c>
      <c r="M43">
        <v>3000</v>
      </c>
    </row>
    <row r="44" spans="1:35" x14ac:dyDescent="0.4">
      <c r="A44">
        <f>A$19</f>
        <v>4000</v>
      </c>
      <c r="B44">
        <v>7</v>
      </c>
      <c r="C44" s="66">
        <f t="shared" si="7"/>
        <v>-73.010299956639813</v>
      </c>
      <c r="D44">
        <v>0</v>
      </c>
      <c r="E44">
        <v>3.3</v>
      </c>
      <c r="F44" s="8">
        <f>-$AG$36</f>
        <v>25.671964061280551</v>
      </c>
      <c r="G44" s="8">
        <f t="shared" si="10"/>
        <v>0</v>
      </c>
      <c r="H44">
        <f t="shared" si="5"/>
        <v>41.453026844503796</v>
      </c>
      <c r="I44">
        <f t="shared" si="8"/>
        <v>-141.8402999566398</v>
      </c>
      <c r="J44">
        <v>-6</v>
      </c>
      <c r="K44" s="5">
        <f t="shared" si="9"/>
        <v>-94.311062783223235</v>
      </c>
      <c r="L44" s="2">
        <f t="shared" si="6"/>
        <v>16.761829526910798</v>
      </c>
      <c r="M44">
        <v>4000</v>
      </c>
    </row>
    <row r="45" spans="1:35" x14ac:dyDescent="0.4">
      <c r="C45" s="66"/>
    </row>
    <row r="47" spans="1:35" x14ac:dyDescent="0.4">
      <c r="A47" s="1" t="s">
        <v>10</v>
      </c>
      <c r="I47" s="2"/>
    </row>
    <row r="48" spans="1:35" x14ac:dyDescent="0.4">
      <c r="A48" t="s">
        <v>7</v>
      </c>
      <c r="B48" t="s">
        <v>173</v>
      </c>
      <c r="C48" t="s">
        <v>174</v>
      </c>
      <c r="D48" t="s">
        <v>175</v>
      </c>
      <c r="E48" t="s">
        <v>9</v>
      </c>
      <c r="F48" t="s">
        <v>11</v>
      </c>
      <c r="G48" t="s">
        <v>150</v>
      </c>
      <c r="H48" t="s">
        <v>176</v>
      </c>
      <c r="I48" t="s">
        <v>177</v>
      </c>
      <c r="J48" t="s">
        <v>178</v>
      </c>
      <c r="K48" t="s">
        <v>0</v>
      </c>
      <c r="L48" s="2" t="s">
        <v>113</v>
      </c>
      <c r="M48" t="s">
        <v>8</v>
      </c>
    </row>
    <row r="49" spans="1:13" x14ac:dyDescent="0.4">
      <c r="A49">
        <f>A$4</f>
        <v>0</v>
      </c>
      <c r="B49">
        <v>7</v>
      </c>
      <c r="C49" s="66">
        <f t="shared" ref="C49:C63" si="11">10*LOG((500)/10000000000)</f>
        <v>-73.010299956639813</v>
      </c>
      <c r="D49">
        <v>0</v>
      </c>
      <c r="E49">
        <v>10.9</v>
      </c>
      <c r="F49" s="8">
        <f>-$AG$12</f>
        <v>0</v>
      </c>
      <c r="G49" s="8">
        <f>$AF$12</f>
        <v>20</v>
      </c>
      <c r="H49">
        <f t="shared" ref="H49:H63" si="12">B4</f>
        <v>-17</v>
      </c>
      <c r="I49">
        <f t="shared" ref="I49:I63" si="13">$B$24</f>
        <v>-141.8402999566398</v>
      </c>
      <c r="J49">
        <v>-6</v>
      </c>
      <c r="K49" s="5">
        <f>-(B49+C49+D49-E49-F49-G49+H49-I49-J49)</f>
        <v>-33.929999999999978</v>
      </c>
      <c r="L49" s="2">
        <f t="shared" ref="L49:L63" si="14">10^((-K49-32.44-20*LOG10(74))/20)</f>
        <v>1.6042360824913459E-2</v>
      </c>
      <c r="M49">
        <v>0</v>
      </c>
    </row>
    <row r="50" spans="1:13" x14ac:dyDescent="0.4">
      <c r="A50">
        <f>A$5</f>
        <v>50</v>
      </c>
      <c r="B50">
        <v>7</v>
      </c>
      <c r="C50" s="66">
        <f t="shared" si="11"/>
        <v>-73.010299956639813</v>
      </c>
      <c r="D50">
        <v>0</v>
      </c>
      <c r="E50">
        <v>10.9</v>
      </c>
      <c r="F50" s="8">
        <f>-$AG$20</f>
        <v>6.6437220382385771</v>
      </c>
      <c r="G50" s="8">
        <f>$AF$20</f>
        <v>1.9</v>
      </c>
      <c r="H50">
        <f t="shared" si="12"/>
        <v>3.6406046128051033</v>
      </c>
      <c r="I50">
        <f t="shared" si="13"/>
        <v>-141.8402999566398</v>
      </c>
      <c r="J50">
        <v>-6</v>
      </c>
      <c r="K50" s="5">
        <f t="shared" ref="K50:K63" si="15">-(B50+C50+D50-E50-F50-G50+H50-I50-J50)</f>
        <v>-66.0268825745665</v>
      </c>
      <c r="L50" s="2">
        <f t="shared" si="14"/>
        <v>0.64582136617546315</v>
      </c>
      <c r="M50">
        <v>50</v>
      </c>
    </row>
    <row r="51" spans="1:13" x14ac:dyDescent="0.4">
      <c r="A51">
        <f>A$6</f>
        <v>100</v>
      </c>
      <c r="B51">
        <v>7</v>
      </c>
      <c r="C51" s="66">
        <f t="shared" si="11"/>
        <v>-73.010299956639813</v>
      </c>
      <c r="D51">
        <v>0</v>
      </c>
      <c r="E51">
        <v>10.9</v>
      </c>
      <c r="F51" s="8">
        <f>-$AG$22</f>
        <v>9.6701544282831247</v>
      </c>
      <c r="G51" s="8">
        <f>$AF$22</f>
        <v>0.5</v>
      </c>
      <c r="H51">
        <f t="shared" si="12"/>
        <v>11.056928146072615</v>
      </c>
      <c r="I51">
        <f t="shared" si="13"/>
        <v>-141.8402999566398</v>
      </c>
      <c r="J51">
        <v>-6</v>
      </c>
      <c r="K51" s="5">
        <f t="shared" si="15"/>
        <v>-71.816773717789459</v>
      </c>
      <c r="L51" s="2">
        <f t="shared" si="14"/>
        <v>1.2577866074038642</v>
      </c>
      <c r="M51">
        <v>100</v>
      </c>
    </row>
    <row r="52" spans="1:13" x14ac:dyDescent="0.4">
      <c r="A52">
        <f>A$7</f>
        <v>200</v>
      </c>
      <c r="B52">
        <v>7</v>
      </c>
      <c r="C52" s="66">
        <f t="shared" si="11"/>
        <v>-73.010299956639813</v>
      </c>
      <c r="D52">
        <v>0</v>
      </c>
      <c r="E52">
        <v>10.9</v>
      </c>
      <c r="F52" s="8">
        <f>-$AG$23</f>
        <v>12.653520056670288</v>
      </c>
      <c r="G52" s="8">
        <f t="shared" ref="G52:G63" si="16">$AF$23</f>
        <v>0</v>
      </c>
      <c r="H52">
        <f t="shared" si="12"/>
        <v>19.838572024377303</v>
      </c>
      <c r="I52">
        <f t="shared" si="13"/>
        <v>-141.8402999566398</v>
      </c>
      <c r="J52">
        <v>-6</v>
      </c>
      <c r="K52" s="5">
        <f t="shared" si="15"/>
        <v>-78.115051967706989</v>
      </c>
      <c r="L52" s="2">
        <f t="shared" si="14"/>
        <v>2.5972926029264873</v>
      </c>
      <c r="M52">
        <v>200</v>
      </c>
    </row>
    <row r="53" spans="1:13" x14ac:dyDescent="0.4">
      <c r="A53">
        <f>A$8</f>
        <v>300</v>
      </c>
      <c r="B53">
        <v>7</v>
      </c>
      <c r="C53" s="66">
        <f t="shared" si="11"/>
        <v>-73.010299956639813</v>
      </c>
      <c r="D53">
        <v>0</v>
      </c>
      <c r="E53">
        <v>10.9</v>
      </c>
      <c r="F53" s="8">
        <f>-$AG$24</f>
        <v>14.444336524364779</v>
      </c>
      <c r="G53" s="8">
        <f t="shared" si="16"/>
        <v>0</v>
      </c>
      <c r="H53">
        <f t="shared" si="12"/>
        <v>27.543011778996565</v>
      </c>
      <c r="I53">
        <f t="shared" si="13"/>
        <v>-141.8402999566398</v>
      </c>
      <c r="J53">
        <v>-6</v>
      </c>
      <c r="K53" s="5">
        <f t="shared" si="15"/>
        <v>-84.028675254631764</v>
      </c>
      <c r="L53" s="2">
        <f t="shared" si="14"/>
        <v>5.131000334886517</v>
      </c>
      <c r="M53">
        <v>300</v>
      </c>
    </row>
    <row r="54" spans="1:13" x14ac:dyDescent="0.4">
      <c r="A54">
        <f>A$9</f>
        <v>400</v>
      </c>
      <c r="B54">
        <v>7</v>
      </c>
      <c r="C54" s="66">
        <f t="shared" si="11"/>
        <v>-73.010299956639813</v>
      </c>
      <c r="D54">
        <v>0</v>
      </c>
      <c r="E54">
        <v>10.9</v>
      </c>
      <c r="F54" s="8">
        <f>-$AG$27</f>
        <v>15.669945350715228</v>
      </c>
      <c r="G54" s="8">
        <f t="shared" si="16"/>
        <v>0</v>
      </c>
      <c r="H54">
        <f t="shared" si="12"/>
        <v>31.403038687188083</v>
      </c>
      <c r="I54">
        <f t="shared" si="13"/>
        <v>-141.8402999566398</v>
      </c>
      <c r="J54">
        <v>-6</v>
      </c>
      <c r="K54" s="5">
        <f t="shared" si="15"/>
        <v>-86.663093336472841</v>
      </c>
      <c r="L54" s="2">
        <f t="shared" si="14"/>
        <v>6.9490101670406741</v>
      </c>
      <c r="M54">
        <v>400</v>
      </c>
    </row>
    <row r="55" spans="1:13" x14ac:dyDescent="0.4">
      <c r="A55">
        <f>A$10</f>
        <v>500</v>
      </c>
      <c r="B55">
        <v>7</v>
      </c>
      <c r="C55" s="66">
        <f t="shared" si="11"/>
        <v>-73.010299956639813</v>
      </c>
      <c r="D55">
        <v>0</v>
      </c>
      <c r="E55">
        <v>10.9</v>
      </c>
      <c r="F55" s="8">
        <f>-$AG$28</f>
        <v>16.665118206416416</v>
      </c>
      <c r="G55" s="8">
        <f t="shared" si="16"/>
        <v>0</v>
      </c>
      <c r="H55">
        <f t="shared" si="12"/>
        <v>33.72086679106053</v>
      </c>
      <c r="I55">
        <f t="shared" si="13"/>
        <v>-141.8402999566398</v>
      </c>
      <c r="J55">
        <v>-6</v>
      </c>
      <c r="K55" s="5">
        <f t="shared" si="15"/>
        <v>-87.985748584644085</v>
      </c>
      <c r="L55" s="2">
        <f t="shared" si="14"/>
        <v>8.091996933133883</v>
      </c>
      <c r="M55">
        <v>500</v>
      </c>
    </row>
    <row r="56" spans="1:13" x14ac:dyDescent="0.4">
      <c r="A56">
        <f>A$11</f>
        <v>600</v>
      </c>
      <c r="B56">
        <v>7</v>
      </c>
      <c r="C56" s="66">
        <f t="shared" si="11"/>
        <v>-73.010299956639813</v>
      </c>
      <c r="D56">
        <v>0</v>
      </c>
      <c r="E56">
        <v>10.9</v>
      </c>
      <c r="F56" s="8">
        <f>-$AG$29</f>
        <v>17.442106781296619</v>
      </c>
      <c r="G56" s="8">
        <f t="shared" si="16"/>
        <v>0</v>
      </c>
      <c r="H56">
        <f t="shared" si="12"/>
        <v>35.266680605510913</v>
      </c>
      <c r="I56">
        <f t="shared" si="13"/>
        <v>-141.8402999566398</v>
      </c>
      <c r="J56">
        <v>-6</v>
      </c>
      <c r="K56" s="5">
        <f t="shared" si="15"/>
        <v>-88.754573824214276</v>
      </c>
      <c r="L56" s="2">
        <f t="shared" si="14"/>
        <v>8.8409100403615035</v>
      </c>
      <c r="M56">
        <v>600</v>
      </c>
    </row>
    <row r="57" spans="1:13" x14ac:dyDescent="0.4">
      <c r="A57">
        <f>A$12</f>
        <v>700</v>
      </c>
      <c r="B57">
        <v>7</v>
      </c>
      <c r="C57" s="66">
        <f t="shared" si="11"/>
        <v>-73.010299956639813</v>
      </c>
      <c r="D57">
        <v>0</v>
      </c>
      <c r="E57">
        <v>10.9</v>
      </c>
      <c r="F57" s="8">
        <f>-$AG$30</f>
        <v>18.096650701657623</v>
      </c>
      <c r="G57" s="8">
        <f t="shared" si="16"/>
        <v>0</v>
      </c>
      <c r="H57">
        <f t="shared" si="12"/>
        <v>36.37107430647346</v>
      </c>
      <c r="I57">
        <f t="shared" si="13"/>
        <v>-141.8402999566398</v>
      </c>
      <c r="J57">
        <v>-6</v>
      </c>
      <c r="K57" s="5">
        <f t="shared" si="15"/>
        <v>-89.204423604815815</v>
      </c>
      <c r="L57" s="2">
        <f t="shared" si="14"/>
        <v>9.3108527954812939</v>
      </c>
      <c r="M57">
        <v>700</v>
      </c>
    </row>
    <row r="58" spans="1:13" x14ac:dyDescent="0.4">
      <c r="A58">
        <f>A$13</f>
        <v>800</v>
      </c>
      <c r="B58">
        <v>7</v>
      </c>
      <c r="C58" s="66">
        <f t="shared" si="11"/>
        <v>-73.010299956639813</v>
      </c>
      <c r="D58">
        <v>0</v>
      </c>
      <c r="E58">
        <v>10.9</v>
      </c>
      <c r="F58" s="8">
        <f>-$AG$31</f>
        <v>18.702026350089511</v>
      </c>
      <c r="G58" s="8">
        <f t="shared" si="16"/>
        <v>0</v>
      </c>
      <c r="H58">
        <f t="shared" si="12"/>
        <v>37.199482008787847</v>
      </c>
      <c r="I58">
        <f t="shared" si="13"/>
        <v>-141.8402999566398</v>
      </c>
      <c r="J58">
        <v>-6</v>
      </c>
      <c r="K58" s="5">
        <f t="shared" si="15"/>
        <v>-89.427455658698307</v>
      </c>
      <c r="L58" s="2">
        <f t="shared" si="14"/>
        <v>9.5530282757454348</v>
      </c>
      <c r="M58">
        <v>800</v>
      </c>
    </row>
    <row r="59" spans="1:13" x14ac:dyDescent="0.4">
      <c r="A59">
        <f>A$14</f>
        <v>900</v>
      </c>
      <c r="B59">
        <v>7</v>
      </c>
      <c r="C59" s="66">
        <f t="shared" si="11"/>
        <v>-73.010299956639813</v>
      </c>
      <c r="D59">
        <v>0</v>
      </c>
      <c r="E59">
        <v>10.9</v>
      </c>
      <c r="F59" s="8">
        <f>-$AG$32</f>
        <v>19.195933119077008</v>
      </c>
      <c r="G59" s="8">
        <f t="shared" si="16"/>
        <v>0</v>
      </c>
      <c r="H59">
        <f t="shared" si="12"/>
        <v>37.843857229090183</v>
      </c>
      <c r="I59">
        <f t="shared" si="13"/>
        <v>-141.8402999566398</v>
      </c>
      <c r="J59">
        <v>-6</v>
      </c>
      <c r="K59" s="5">
        <f t="shared" si="15"/>
        <v>-89.577924110013157</v>
      </c>
      <c r="L59" s="2">
        <f t="shared" si="14"/>
        <v>9.7199601805517233</v>
      </c>
      <c r="M59">
        <v>900</v>
      </c>
    </row>
    <row r="60" spans="1:13" x14ac:dyDescent="0.4">
      <c r="A60">
        <f>A$15</f>
        <v>1000</v>
      </c>
      <c r="B60">
        <v>7</v>
      </c>
      <c r="C60" s="66">
        <f t="shared" si="11"/>
        <v>-73.010299956639813</v>
      </c>
      <c r="D60">
        <v>0</v>
      </c>
      <c r="E60">
        <v>10.9</v>
      </c>
      <c r="F60" s="8">
        <f>-$AG$33</f>
        <v>19.651058367189506</v>
      </c>
      <c r="G60" s="8">
        <f t="shared" si="16"/>
        <v>0</v>
      </c>
      <c r="H60">
        <f t="shared" si="12"/>
        <v>38.359389884318723</v>
      </c>
      <c r="I60">
        <f t="shared" si="13"/>
        <v>-141.8402999566398</v>
      </c>
      <c r="J60">
        <v>-6</v>
      </c>
      <c r="K60" s="5">
        <f t="shared" si="15"/>
        <v>-89.638331517129188</v>
      </c>
      <c r="L60" s="2">
        <f t="shared" si="14"/>
        <v>9.787794806411803</v>
      </c>
      <c r="M60">
        <v>1000</v>
      </c>
    </row>
    <row r="61" spans="1:13" x14ac:dyDescent="0.4">
      <c r="A61">
        <f>A$17</f>
        <v>2000</v>
      </c>
      <c r="B61">
        <v>7</v>
      </c>
      <c r="C61" s="66">
        <f t="shared" si="11"/>
        <v>-73.010299956639813</v>
      </c>
      <c r="D61">
        <v>0</v>
      </c>
      <c r="E61">
        <v>10.9</v>
      </c>
      <c r="F61" s="8">
        <f>-$AG$34</f>
        <v>22.661602950889701</v>
      </c>
      <c r="G61" s="8">
        <f t="shared" si="16"/>
        <v>0</v>
      </c>
      <c r="H61">
        <f t="shared" si="12"/>
        <v>39.906131032509172</v>
      </c>
      <c r="I61">
        <f t="shared" si="13"/>
        <v>-141.8402999566398</v>
      </c>
      <c r="J61">
        <v>-6</v>
      </c>
      <c r="K61" s="5">
        <f t="shared" si="15"/>
        <v>-88.174528081619457</v>
      </c>
      <c r="L61" s="2">
        <f t="shared" si="14"/>
        <v>8.2697938649624003</v>
      </c>
      <c r="M61">
        <v>2000</v>
      </c>
    </row>
    <row r="62" spans="1:13" x14ac:dyDescent="0.4">
      <c r="A62">
        <f>A$18</f>
        <v>3000</v>
      </c>
      <c r="B62">
        <v>7</v>
      </c>
      <c r="C62" s="66">
        <f t="shared" si="11"/>
        <v>-73.010299956639813</v>
      </c>
      <c r="D62">
        <v>0</v>
      </c>
      <c r="E62">
        <v>10.9</v>
      </c>
      <c r="F62" s="8">
        <f>-$AG$35</f>
        <v>24.428119418305538</v>
      </c>
      <c r="G62" s="8">
        <f t="shared" si="16"/>
        <v>0</v>
      </c>
      <c r="H62">
        <f t="shared" si="12"/>
        <v>40.679564437234369</v>
      </c>
      <c r="I62">
        <f t="shared" si="13"/>
        <v>-141.8402999566398</v>
      </c>
      <c r="J62">
        <v>-6</v>
      </c>
      <c r="K62" s="5">
        <f t="shared" si="15"/>
        <v>-87.181445018928798</v>
      </c>
      <c r="L62" s="2">
        <f t="shared" si="14"/>
        <v>7.3763332848497383</v>
      </c>
      <c r="M62">
        <v>3000</v>
      </c>
    </row>
    <row r="63" spans="1:13" x14ac:dyDescent="0.4">
      <c r="A63">
        <f>A$19</f>
        <v>4000</v>
      </c>
      <c r="B63">
        <v>7</v>
      </c>
      <c r="C63" s="66">
        <f t="shared" si="11"/>
        <v>-73.010299956639813</v>
      </c>
      <c r="D63">
        <v>0</v>
      </c>
      <c r="E63">
        <v>10.9</v>
      </c>
      <c r="F63" s="8">
        <f>-$AG$36</f>
        <v>25.671964061280551</v>
      </c>
      <c r="G63" s="8">
        <f t="shared" si="16"/>
        <v>0</v>
      </c>
      <c r="H63">
        <f t="shared" si="12"/>
        <v>41.453026844503796</v>
      </c>
      <c r="I63">
        <f t="shared" si="13"/>
        <v>-141.8402999566398</v>
      </c>
      <c r="J63">
        <v>-6</v>
      </c>
      <c r="K63" s="5">
        <f t="shared" si="15"/>
        <v>-86.711062783223227</v>
      </c>
      <c r="L63" s="2">
        <f t="shared" si="14"/>
        <v>6.9874935407181598</v>
      </c>
      <c r="M63">
        <v>4000</v>
      </c>
    </row>
    <row r="65" spans="1:39" s="70" customFormat="1" x14ac:dyDescent="0.4">
      <c r="I65" s="71"/>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row>
    <row r="66" spans="1:39" x14ac:dyDescent="0.4">
      <c r="A66" s="1" t="s">
        <v>114</v>
      </c>
    </row>
    <row r="67" spans="1:39" x14ac:dyDescent="0.4">
      <c r="A67" t="s">
        <v>7</v>
      </c>
      <c r="B67" t="s">
        <v>173</v>
      </c>
      <c r="C67" t="s">
        <v>174</v>
      </c>
      <c r="D67" t="s">
        <v>175</v>
      </c>
      <c r="E67" t="s">
        <v>116</v>
      </c>
      <c r="F67" t="s">
        <v>11</v>
      </c>
      <c r="G67" t="s">
        <v>150</v>
      </c>
      <c r="H67" t="s">
        <v>176</v>
      </c>
      <c r="I67" t="s">
        <v>177</v>
      </c>
      <c r="J67" t="s">
        <v>178</v>
      </c>
      <c r="K67" t="s">
        <v>0</v>
      </c>
      <c r="L67" s="2" t="s">
        <v>117</v>
      </c>
      <c r="M67" t="s">
        <v>8</v>
      </c>
    </row>
    <row r="68" spans="1:39" x14ac:dyDescent="0.4">
      <c r="A68">
        <f>A$4</f>
        <v>0</v>
      </c>
      <c r="B68">
        <v>7</v>
      </c>
      <c r="C68" s="66">
        <f t="shared" ref="C68:C82" si="17">10*LOG((500)/10000000000)</f>
        <v>-73.010299956639813</v>
      </c>
      <c r="D68">
        <v>0</v>
      </c>
      <c r="E68">
        <v>7.8</v>
      </c>
      <c r="F68" s="8">
        <f>-$AG$12</f>
        <v>0</v>
      </c>
      <c r="G68" s="8">
        <f>$AF$12</f>
        <v>20</v>
      </c>
      <c r="H68">
        <f t="shared" ref="H68:H82" si="18">B4</f>
        <v>-17</v>
      </c>
      <c r="I68">
        <f t="shared" ref="I68:I82" si="19">$B$24</f>
        <v>-141.8402999566398</v>
      </c>
      <c r="J68">
        <v>-6</v>
      </c>
      <c r="K68" s="5">
        <f>-(B68+C68+D68-E68-F68-G68+H68-I68-J68)</f>
        <v>-37.029999999999987</v>
      </c>
      <c r="L68" s="2">
        <f t="shared" ref="L68:L82" si="20">10^((-K68-32.44-20*LOG10(74))/20)</f>
        <v>2.2922832462974042E-2</v>
      </c>
      <c r="M68">
        <v>0</v>
      </c>
    </row>
    <row r="69" spans="1:39" x14ac:dyDescent="0.4">
      <c r="A69">
        <f>A$5</f>
        <v>50</v>
      </c>
      <c r="B69">
        <v>7</v>
      </c>
      <c r="C69" s="66">
        <f t="shared" si="17"/>
        <v>-73.010299956639813</v>
      </c>
      <c r="D69">
        <v>0</v>
      </c>
      <c r="E69">
        <v>7.8</v>
      </c>
      <c r="F69" s="8">
        <f>-$AG$20</f>
        <v>6.6437220382385771</v>
      </c>
      <c r="G69" s="8">
        <f>$AF$20</f>
        <v>1.9</v>
      </c>
      <c r="H69">
        <f t="shared" si="18"/>
        <v>3.6406046128051033</v>
      </c>
      <c r="I69">
        <f t="shared" si="19"/>
        <v>-141.8402999566398</v>
      </c>
      <c r="J69">
        <v>-6</v>
      </c>
      <c r="K69" s="5">
        <f t="shared" ref="K69:K82" si="21">-(B69+C69+D69-E69-F69-G69+H69-I69-J69)</f>
        <v>-69.126882574566508</v>
      </c>
      <c r="L69" s="2">
        <f t="shared" si="20"/>
        <v>0.92281024840550685</v>
      </c>
      <c r="M69">
        <v>50</v>
      </c>
    </row>
    <row r="70" spans="1:39" x14ac:dyDescent="0.4">
      <c r="A70">
        <f>A$6</f>
        <v>100</v>
      </c>
      <c r="B70">
        <v>7</v>
      </c>
      <c r="C70" s="66">
        <f t="shared" si="17"/>
        <v>-73.010299956639813</v>
      </c>
      <c r="D70">
        <v>0</v>
      </c>
      <c r="E70">
        <v>7.8</v>
      </c>
      <c r="F70" s="8">
        <f>-$AG$22</f>
        <v>9.6701544282831247</v>
      </c>
      <c r="G70" s="8">
        <f>$AF$22</f>
        <v>0.5</v>
      </c>
      <c r="H70">
        <f t="shared" si="18"/>
        <v>11.056928146072615</v>
      </c>
      <c r="I70">
        <f t="shared" si="19"/>
        <v>-141.8402999566398</v>
      </c>
      <c r="J70">
        <v>-6</v>
      </c>
      <c r="K70" s="5">
        <f t="shared" si="21"/>
        <v>-74.916773717789482</v>
      </c>
      <c r="L70" s="2">
        <f t="shared" si="20"/>
        <v>1.7972436844155624</v>
      </c>
      <c r="M70">
        <v>100</v>
      </c>
    </row>
    <row r="71" spans="1:39" x14ac:dyDescent="0.4">
      <c r="A71">
        <f>A$7</f>
        <v>200</v>
      </c>
      <c r="B71">
        <v>7</v>
      </c>
      <c r="C71" s="66">
        <f t="shared" si="17"/>
        <v>-73.010299956639813</v>
      </c>
      <c r="D71">
        <v>0</v>
      </c>
      <c r="E71">
        <v>7.8</v>
      </c>
      <c r="F71" s="8">
        <f>-$AG$23</f>
        <v>12.653520056670288</v>
      </c>
      <c r="G71" s="8">
        <f t="shared" ref="G71:G82" si="22">$AF$23</f>
        <v>0</v>
      </c>
      <c r="H71">
        <f t="shared" si="18"/>
        <v>19.838572024377303</v>
      </c>
      <c r="I71">
        <f t="shared" si="19"/>
        <v>-141.8402999566398</v>
      </c>
      <c r="J71">
        <v>-6</v>
      </c>
      <c r="K71" s="5">
        <f t="shared" si="21"/>
        <v>-81.215051967706998</v>
      </c>
      <c r="L71" s="2">
        <f t="shared" si="20"/>
        <v>3.7112557088072378</v>
      </c>
      <c r="M71">
        <v>200</v>
      </c>
    </row>
    <row r="72" spans="1:39" x14ac:dyDescent="0.4">
      <c r="A72">
        <f>A$8</f>
        <v>300</v>
      </c>
      <c r="B72">
        <v>7</v>
      </c>
      <c r="C72" s="66">
        <f t="shared" si="17"/>
        <v>-73.010299956639813</v>
      </c>
      <c r="D72">
        <v>0</v>
      </c>
      <c r="E72">
        <v>7.8</v>
      </c>
      <c r="F72" s="8">
        <f>-$AG$24</f>
        <v>14.444336524364779</v>
      </c>
      <c r="G72" s="8">
        <f t="shared" si="22"/>
        <v>0</v>
      </c>
      <c r="H72">
        <f t="shared" si="18"/>
        <v>27.543011778996565</v>
      </c>
      <c r="I72">
        <f t="shared" si="19"/>
        <v>-141.8402999566398</v>
      </c>
      <c r="J72">
        <v>-6</v>
      </c>
      <c r="K72" s="5">
        <f t="shared" si="21"/>
        <v>-87.128675254631787</v>
      </c>
      <c r="L72" s="2">
        <f t="shared" si="20"/>
        <v>7.3316553796378097</v>
      </c>
      <c r="M72">
        <v>300</v>
      </c>
    </row>
    <row r="73" spans="1:39" x14ac:dyDescent="0.4">
      <c r="A73">
        <f>A$9</f>
        <v>400</v>
      </c>
      <c r="B73">
        <v>7</v>
      </c>
      <c r="C73" s="66">
        <f t="shared" si="17"/>
        <v>-73.010299956639813</v>
      </c>
      <c r="D73">
        <v>0</v>
      </c>
      <c r="E73">
        <v>7.8</v>
      </c>
      <c r="F73" s="8">
        <f>-$AG$27</f>
        <v>15.669945350715228</v>
      </c>
      <c r="G73" s="8">
        <f t="shared" si="22"/>
        <v>0</v>
      </c>
      <c r="H73">
        <f t="shared" si="18"/>
        <v>31.403038687188083</v>
      </c>
      <c r="I73">
        <f t="shared" si="19"/>
        <v>-141.8402999566398</v>
      </c>
      <c r="J73">
        <v>-6</v>
      </c>
      <c r="K73" s="5">
        <f t="shared" si="21"/>
        <v>-89.763093336472849</v>
      </c>
      <c r="L73" s="2">
        <f t="shared" si="20"/>
        <v>9.9293986453166578</v>
      </c>
      <c r="M73">
        <v>400</v>
      </c>
    </row>
    <row r="74" spans="1:39" x14ac:dyDescent="0.4">
      <c r="A74">
        <f>A$10</f>
        <v>500</v>
      </c>
      <c r="B74">
        <v>7</v>
      </c>
      <c r="C74" s="66">
        <f t="shared" si="17"/>
        <v>-73.010299956639813</v>
      </c>
      <c r="D74">
        <v>0</v>
      </c>
      <c r="E74">
        <v>7.8</v>
      </c>
      <c r="F74" s="8">
        <f>-$AG$28</f>
        <v>16.665118206416416</v>
      </c>
      <c r="G74" s="8">
        <f t="shared" si="22"/>
        <v>0</v>
      </c>
      <c r="H74">
        <f t="shared" si="18"/>
        <v>33.72086679106053</v>
      </c>
      <c r="I74">
        <f t="shared" si="19"/>
        <v>-141.8402999566398</v>
      </c>
      <c r="J74">
        <v>-6</v>
      </c>
      <c r="K74" s="5">
        <f t="shared" si="21"/>
        <v>-91.085748584644108</v>
      </c>
      <c r="L74" s="2">
        <f t="shared" si="20"/>
        <v>11.562605530045406</v>
      </c>
      <c r="M74">
        <v>500</v>
      </c>
    </row>
    <row r="75" spans="1:39" x14ac:dyDescent="0.4">
      <c r="A75">
        <f>A$11</f>
        <v>600</v>
      </c>
      <c r="B75">
        <v>7</v>
      </c>
      <c r="C75" s="66">
        <f t="shared" si="17"/>
        <v>-73.010299956639813</v>
      </c>
      <c r="D75">
        <v>0</v>
      </c>
      <c r="E75">
        <v>7.8</v>
      </c>
      <c r="F75" s="8">
        <f>-$AG$29</f>
        <v>17.442106781296619</v>
      </c>
      <c r="G75" s="8">
        <f t="shared" si="22"/>
        <v>0</v>
      </c>
      <c r="H75">
        <f t="shared" si="18"/>
        <v>35.266680605510913</v>
      </c>
      <c r="I75">
        <f t="shared" si="19"/>
        <v>-141.8402999566398</v>
      </c>
      <c r="J75">
        <v>-6</v>
      </c>
      <c r="K75" s="5">
        <f t="shared" si="21"/>
        <v>-91.854573824214285</v>
      </c>
      <c r="L75" s="2">
        <f t="shared" si="20"/>
        <v>12.63272294441272</v>
      </c>
      <c r="M75">
        <v>600</v>
      </c>
    </row>
    <row r="76" spans="1:39" x14ac:dyDescent="0.4">
      <c r="A76">
        <f>A$12</f>
        <v>700</v>
      </c>
      <c r="B76">
        <v>7</v>
      </c>
      <c r="C76" s="66">
        <f t="shared" si="17"/>
        <v>-73.010299956639813</v>
      </c>
      <c r="D76">
        <v>0</v>
      </c>
      <c r="E76">
        <v>7.8</v>
      </c>
      <c r="F76" s="8">
        <f>-$AG$30</f>
        <v>18.096650701657623</v>
      </c>
      <c r="G76" s="8">
        <f t="shared" si="22"/>
        <v>0</v>
      </c>
      <c r="H76">
        <f t="shared" si="18"/>
        <v>36.37107430647346</v>
      </c>
      <c r="I76">
        <f t="shared" si="19"/>
        <v>-141.8402999566398</v>
      </c>
      <c r="J76">
        <v>-6</v>
      </c>
      <c r="K76" s="5">
        <f t="shared" si="21"/>
        <v>-92.304423604815824</v>
      </c>
      <c r="L76" s="2">
        <f t="shared" si="20"/>
        <v>13.304221308049444</v>
      </c>
      <c r="M76">
        <v>700</v>
      </c>
    </row>
    <row r="77" spans="1:39" x14ac:dyDescent="0.4">
      <c r="A77">
        <f>A$13</f>
        <v>800</v>
      </c>
      <c r="B77">
        <v>7</v>
      </c>
      <c r="C77" s="66">
        <f t="shared" si="17"/>
        <v>-73.010299956639813</v>
      </c>
      <c r="D77">
        <v>0</v>
      </c>
      <c r="E77">
        <v>7.8</v>
      </c>
      <c r="F77" s="8">
        <f>-$AG$31</f>
        <v>18.702026350089511</v>
      </c>
      <c r="G77" s="8">
        <f t="shared" si="22"/>
        <v>0</v>
      </c>
      <c r="H77">
        <f t="shared" si="18"/>
        <v>37.199482008787847</v>
      </c>
      <c r="I77">
        <f t="shared" si="19"/>
        <v>-141.8402999566398</v>
      </c>
      <c r="J77">
        <v>-6</v>
      </c>
      <c r="K77" s="5">
        <f t="shared" si="21"/>
        <v>-92.527455658698329</v>
      </c>
      <c r="L77" s="2">
        <f t="shared" si="20"/>
        <v>13.650264388698419</v>
      </c>
      <c r="M77">
        <v>800</v>
      </c>
    </row>
    <row r="78" spans="1:39" x14ac:dyDescent="0.4">
      <c r="A78">
        <f>A$14</f>
        <v>900</v>
      </c>
      <c r="B78">
        <v>7</v>
      </c>
      <c r="C78" s="66">
        <f t="shared" si="17"/>
        <v>-73.010299956639813</v>
      </c>
      <c r="D78">
        <v>0</v>
      </c>
      <c r="E78">
        <v>7.8</v>
      </c>
      <c r="F78" s="8">
        <f>-$AG$32</f>
        <v>19.195933119077008</v>
      </c>
      <c r="G78" s="8">
        <f t="shared" si="22"/>
        <v>0</v>
      </c>
      <c r="H78">
        <f t="shared" si="18"/>
        <v>37.843857229090183</v>
      </c>
      <c r="I78">
        <f t="shared" si="19"/>
        <v>-141.8402999566398</v>
      </c>
      <c r="J78">
        <v>-6</v>
      </c>
      <c r="K78" s="5">
        <f t="shared" si="21"/>
        <v>-92.677924110013151</v>
      </c>
      <c r="L78" s="2">
        <f t="shared" si="20"/>
        <v>13.888792378958838</v>
      </c>
      <c r="M78">
        <v>900</v>
      </c>
    </row>
    <row r="79" spans="1:39" x14ac:dyDescent="0.4">
      <c r="A79">
        <f>A$15</f>
        <v>1000</v>
      </c>
      <c r="B79">
        <v>7</v>
      </c>
      <c r="C79" s="66">
        <f t="shared" si="17"/>
        <v>-73.010299956639813</v>
      </c>
      <c r="D79">
        <v>0</v>
      </c>
      <c r="E79">
        <v>7.8</v>
      </c>
      <c r="F79" s="8">
        <f>-$AG$33</f>
        <v>19.651058367189506</v>
      </c>
      <c r="G79" s="8">
        <f t="shared" si="22"/>
        <v>0</v>
      </c>
      <c r="H79">
        <f t="shared" si="18"/>
        <v>38.359389884318723</v>
      </c>
      <c r="I79">
        <f t="shared" si="19"/>
        <v>-141.8402999566398</v>
      </c>
      <c r="J79">
        <v>-6</v>
      </c>
      <c r="K79" s="5">
        <f t="shared" si="21"/>
        <v>-92.738331517129211</v>
      </c>
      <c r="L79" s="2">
        <f t="shared" si="20"/>
        <v>13.985720866028215</v>
      </c>
      <c r="M79">
        <v>1000</v>
      </c>
    </row>
    <row r="80" spans="1:39" x14ac:dyDescent="0.4">
      <c r="A80">
        <f>A$17</f>
        <v>2000</v>
      </c>
      <c r="B80">
        <v>7</v>
      </c>
      <c r="C80" s="66">
        <f t="shared" si="17"/>
        <v>-73.010299956639813</v>
      </c>
      <c r="D80">
        <v>0</v>
      </c>
      <c r="E80">
        <v>7.8</v>
      </c>
      <c r="F80" s="8">
        <f>-$AG$34</f>
        <v>22.661602950889701</v>
      </c>
      <c r="G80" s="8">
        <f t="shared" si="22"/>
        <v>0</v>
      </c>
      <c r="H80">
        <f t="shared" si="18"/>
        <v>39.906131032509172</v>
      </c>
      <c r="I80">
        <f t="shared" si="19"/>
        <v>-141.8402999566398</v>
      </c>
      <c r="J80">
        <v>-6</v>
      </c>
      <c r="K80" s="5">
        <f t="shared" si="21"/>
        <v>-91.274528081619451</v>
      </c>
      <c r="L80" s="2">
        <f t="shared" si="20"/>
        <v>11.816658491776954</v>
      </c>
      <c r="M80">
        <v>2000</v>
      </c>
    </row>
    <row r="81" spans="1:13" x14ac:dyDescent="0.4">
      <c r="A81">
        <f>A$18</f>
        <v>3000</v>
      </c>
      <c r="B81">
        <v>7</v>
      </c>
      <c r="C81" s="66">
        <f t="shared" si="17"/>
        <v>-73.010299956639813</v>
      </c>
      <c r="D81">
        <v>0</v>
      </c>
      <c r="E81">
        <v>7.8</v>
      </c>
      <c r="F81" s="8">
        <f>-$AG$35</f>
        <v>24.428119418305538</v>
      </c>
      <c r="G81" s="8">
        <f t="shared" si="22"/>
        <v>0</v>
      </c>
      <c r="H81">
        <f t="shared" si="18"/>
        <v>40.679564437234369</v>
      </c>
      <c r="I81">
        <f t="shared" si="19"/>
        <v>-141.8402999566398</v>
      </c>
      <c r="J81">
        <v>-6</v>
      </c>
      <c r="K81" s="5">
        <f t="shared" si="21"/>
        <v>-90.281445018928821</v>
      </c>
      <c r="L81" s="2">
        <f t="shared" si="20"/>
        <v>10.539998066686177</v>
      </c>
      <c r="M81">
        <v>3000</v>
      </c>
    </row>
    <row r="82" spans="1:13" x14ac:dyDescent="0.4">
      <c r="A82">
        <f>A$19</f>
        <v>4000</v>
      </c>
      <c r="B82">
        <v>7</v>
      </c>
      <c r="C82" s="66">
        <f t="shared" si="17"/>
        <v>-73.010299956639813</v>
      </c>
      <c r="D82">
        <v>0</v>
      </c>
      <c r="E82">
        <v>7.8</v>
      </c>
      <c r="F82" s="8">
        <f>-$AG$36</f>
        <v>25.671964061280551</v>
      </c>
      <c r="G82" s="8">
        <f t="shared" si="22"/>
        <v>0</v>
      </c>
      <c r="H82">
        <f t="shared" si="18"/>
        <v>41.453026844503796</v>
      </c>
      <c r="I82">
        <f t="shared" si="19"/>
        <v>-141.8402999566398</v>
      </c>
      <c r="J82">
        <v>-6</v>
      </c>
      <c r="K82" s="5">
        <f t="shared" si="21"/>
        <v>-89.811062783223235</v>
      </c>
      <c r="L82" s="2">
        <f t="shared" si="20"/>
        <v>9.9843873054675409</v>
      </c>
      <c r="M82">
        <v>4000</v>
      </c>
    </row>
    <row r="83" spans="1:13" x14ac:dyDescent="0.4">
      <c r="C83" s="7"/>
    </row>
    <row r="85" spans="1:13" x14ac:dyDescent="0.4">
      <c r="A85" s="1" t="s">
        <v>115</v>
      </c>
      <c r="I85" s="2"/>
    </row>
    <row r="86" spans="1:13" x14ac:dyDescent="0.4">
      <c r="A86" t="s">
        <v>7</v>
      </c>
      <c r="B86" t="s">
        <v>173</v>
      </c>
      <c r="C86" t="s">
        <v>174</v>
      </c>
      <c r="D86" t="s">
        <v>175</v>
      </c>
      <c r="E86" t="s">
        <v>116</v>
      </c>
      <c r="F86" t="s">
        <v>11</v>
      </c>
      <c r="G86" t="s">
        <v>150</v>
      </c>
      <c r="H86" t="s">
        <v>176</v>
      </c>
      <c r="I86" t="s">
        <v>177</v>
      </c>
      <c r="J86" t="s">
        <v>178</v>
      </c>
      <c r="K86" t="s">
        <v>0</v>
      </c>
      <c r="L86" s="2" t="s">
        <v>118</v>
      </c>
      <c r="M86" t="s">
        <v>8</v>
      </c>
    </row>
    <row r="87" spans="1:13" x14ac:dyDescent="0.4">
      <c r="A87">
        <f>A$4</f>
        <v>0</v>
      </c>
      <c r="B87">
        <v>7</v>
      </c>
      <c r="C87" s="66">
        <f t="shared" ref="C87:C101" si="23">10*LOG((500)/10000000000)</f>
        <v>-73.010299956639813</v>
      </c>
      <c r="D87">
        <v>0</v>
      </c>
      <c r="E87">
        <v>26.1</v>
      </c>
      <c r="F87" s="8">
        <f>-$AG$12</f>
        <v>0</v>
      </c>
      <c r="G87" s="8">
        <f>$AF$12</f>
        <v>20</v>
      </c>
      <c r="H87">
        <f t="shared" ref="H87:H101" si="24">B4</f>
        <v>-17</v>
      </c>
      <c r="I87">
        <f t="shared" ref="I87:I101" si="25">$B$24</f>
        <v>-141.8402999566398</v>
      </c>
      <c r="J87">
        <v>-6</v>
      </c>
      <c r="K87" s="5">
        <f>-(B87+C87+D87-E87-F87-G87+H87-I87-J87)</f>
        <v>-18.72999999999999</v>
      </c>
      <c r="L87" s="2">
        <f t="shared" ref="L87:L101" si="26">10^((-K87-32.44-20*LOG10(74))/20)</f>
        <v>2.7878427936631153E-3</v>
      </c>
      <c r="M87">
        <v>0</v>
      </c>
    </row>
    <row r="88" spans="1:13" x14ac:dyDescent="0.4">
      <c r="A88">
        <f>A$5</f>
        <v>50</v>
      </c>
      <c r="B88">
        <v>7</v>
      </c>
      <c r="C88" s="66">
        <f t="shared" si="23"/>
        <v>-73.010299956639813</v>
      </c>
      <c r="D88">
        <v>0</v>
      </c>
      <c r="E88">
        <v>26.1</v>
      </c>
      <c r="F88" s="8">
        <f>-$AG$20</f>
        <v>6.6437220382385771</v>
      </c>
      <c r="G88" s="8">
        <f>$AF$20</f>
        <v>1.9</v>
      </c>
      <c r="H88">
        <f t="shared" si="24"/>
        <v>3.6406046128051033</v>
      </c>
      <c r="I88">
        <f t="shared" si="25"/>
        <v>-141.8402999566398</v>
      </c>
      <c r="J88">
        <v>-6</v>
      </c>
      <c r="K88" s="5">
        <f t="shared" ref="K88:K101" si="27">-(B88+C88+D88-E88-F88-G88+H88-I88-J88)</f>
        <v>-50.826882574566511</v>
      </c>
      <c r="L88" s="2">
        <f t="shared" si="26"/>
        <v>0.11223089053637748</v>
      </c>
      <c r="M88">
        <v>50</v>
      </c>
    </row>
    <row r="89" spans="1:13" x14ac:dyDescent="0.4">
      <c r="A89">
        <f>A$6</f>
        <v>100</v>
      </c>
      <c r="B89">
        <v>7</v>
      </c>
      <c r="C89" s="66">
        <f t="shared" si="23"/>
        <v>-73.010299956639813</v>
      </c>
      <c r="D89">
        <v>0</v>
      </c>
      <c r="E89">
        <v>26.1</v>
      </c>
      <c r="F89" s="8">
        <f>-$AG$22</f>
        <v>9.6701544282831247</v>
      </c>
      <c r="G89" s="8">
        <f>$AF$22</f>
        <v>0.5</v>
      </c>
      <c r="H89">
        <f t="shared" si="24"/>
        <v>11.056928146072615</v>
      </c>
      <c r="I89">
        <f t="shared" si="25"/>
        <v>-141.8402999566398</v>
      </c>
      <c r="J89">
        <v>-6</v>
      </c>
      <c r="K89" s="5">
        <f t="shared" si="27"/>
        <v>-56.616773717789471</v>
      </c>
      <c r="L89" s="2">
        <f t="shared" si="26"/>
        <v>0.21857826087363028</v>
      </c>
      <c r="M89">
        <v>100</v>
      </c>
    </row>
    <row r="90" spans="1:13" x14ac:dyDescent="0.4">
      <c r="A90">
        <f>A$7</f>
        <v>200</v>
      </c>
      <c r="B90">
        <v>7</v>
      </c>
      <c r="C90" s="66">
        <f t="shared" si="23"/>
        <v>-73.010299956639813</v>
      </c>
      <c r="D90">
        <v>0</v>
      </c>
      <c r="E90">
        <v>26.1</v>
      </c>
      <c r="F90" s="8">
        <f>-$AG$23</f>
        <v>12.653520056670288</v>
      </c>
      <c r="G90" s="8">
        <f t="shared" ref="G90:G101" si="28">$AF$23</f>
        <v>0</v>
      </c>
      <c r="H90">
        <f t="shared" si="24"/>
        <v>19.838572024377303</v>
      </c>
      <c r="I90">
        <f t="shared" si="25"/>
        <v>-141.8402999566398</v>
      </c>
      <c r="J90">
        <v>-6</v>
      </c>
      <c r="K90" s="5">
        <f t="shared" si="27"/>
        <v>-62.915051967707001</v>
      </c>
      <c r="L90" s="2">
        <f t="shared" si="26"/>
        <v>0.45135772378702771</v>
      </c>
      <c r="M90">
        <v>200</v>
      </c>
    </row>
    <row r="91" spans="1:13" x14ac:dyDescent="0.4">
      <c r="A91">
        <f>A$8</f>
        <v>300</v>
      </c>
      <c r="B91">
        <v>7</v>
      </c>
      <c r="C91" s="66">
        <f t="shared" si="23"/>
        <v>-73.010299956639813</v>
      </c>
      <c r="D91">
        <v>0</v>
      </c>
      <c r="E91">
        <v>26.1</v>
      </c>
      <c r="F91" s="8">
        <f>-$AG$24</f>
        <v>14.444336524364779</v>
      </c>
      <c r="G91" s="8">
        <f t="shared" si="28"/>
        <v>0</v>
      </c>
      <c r="H91">
        <f t="shared" si="24"/>
        <v>27.543011778996565</v>
      </c>
      <c r="I91">
        <f t="shared" si="25"/>
        <v>-141.8402999566398</v>
      </c>
      <c r="J91">
        <v>-6</v>
      </c>
      <c r="K91" s="5">
        <f t="shared" si="27"/>
        <v>-68.828675254631776</v>
      </c>
      <c r="L91" s="2">
        <f t="shared" si="26"/>
        <v>0.89166566342791231</v>
      </c>
      <c r="M91">
        <v>300</v>
      </c>
    </row>
    <row r="92" spans="1:13" x14ac:dyDescent="0.4">
      <c r="A92">
        <f>A$9</f>
        <v>400</v>
      </c>
      <c r="B92">
        <v>7</v>
      </c>
      <c r="C92" s="66">
        <f t="shared" si="23"/>
        <v>-73.010299956639813</v>
      </c>
      <c r="D92">
        <v>0</v>
      </c>
      <c r="E92">
        <v>26.1</v>
      </c>
      <c r="F92" s="8">
        <f>-$AG$27</f>
        <v>15.669945350715228</v>
      </c>
      <c r="G92" s="8">
        <f t="shared" si="28"/>
        <v>0</v>
      </c>
      <c r="H92">
        <f t="shared" si="24"/>
        <v>31.403038687188083</v>
      </c>
      <c r="I92">
        <f t="shared" si="25"/>
        <v>-141.8402999566398</v>
      </c>
      <c r="J92">
        <v>-6</v>
      </c>
      <c r="K92" s="5">
        <f t="shared" si="27"/>
        <v>-71.463093336472852</v>
      </c>
      <c r="L92" s="2">
        <f t="shared" si="26"/>
        <v>1.2075995627271132</v>
      </c>
      <c r="M92">
        <v>400</v>
      </c>
    </row>
    <row r="93" spans="1:13" x14ac:dyDescent="0.4">
      <c r="A93">
        <f>A$10</f>
        <v>500</v>
      </c>
      <c r="B93">
        <v>7</v>
      </c>
      <c r="C93" s="66">
        <f t="shared" si="23"/>
        <v>-73.010299956639813</v>
      </c>
      <c r="D93">
        <v>0</v>
      </c>
      <c r="E93">
        <v>26.1</v>
      </c>
      <c r="F93" s="8">
        <f>-$AG$28</f>
        <v>16.665118206416416</v>
      </c>
      <c r="G93" s="8">
        <f t="shared" si="28"/>
        <v>0</v>
      </c>
      <c r="H93">
        <f t="shared" si="24"/>
        <v>33.72086679106053</v>
      </c>
      <c r="I93">
        <f t="shared" si="25"/>
        <v>-141.8402999566398</v>
      </c>
      <c r="J93">
        <v>-6</v>
      </c>
      <c r="K93" s="5">
        <f t="shared" si="27"/>
        <v>-72.785748584644097</v>
      </c>
      <c r="L93" s="2">
        <f t="shared" si="26"/>
        <v>1.4062278976637479</v>
      </c>
      <c r="M93">
        <v>500</v>
      </c>
    </row>
    <row r="94" spans="1:13" x14ac:dyDescent="0.4">
      <c r="A94">
        <f>A$11</f>
        <v>600</v>
      </c>
      <c r="B94">
        <v>7</v>
      </c>
      <c r="C94" s="66">
        <f t="shared" si="23"/>
        <v>-73.010299956639813</v>
      </c>
      <c r="D94">
        <v>0</v>
      </c>
      <c r="E94">
        <v>26.1</v>
      </c>
      <c r="F94" s="8">
        <f>-$AG$29</f>
        <v>17.442106781296619</v>
      </c>
      <c r="G94" s="8">
        <f t="shared" si="28"/>
        <v>0</v>
      </c>
      <c r="H94">
        <f t="shared" si="24"/>
        <v>35.266680605510913</v>
      </c>
      <c r="I94">
        <f t="shared" si="25"/>
        <v>-141.8402999566398</v>
      </c>
      <c r="J94">
        <v>-6</v>
      </c>
      <c r="K94" s="5">
        <f t="shared" si="27"/>
        <v>-73.554573824214287</v>
      </c>
      <c r="L94" s="2">
        <f t="shared" si="26"/>
        <v>1.5363740795038918</v>
      </c>
      <c r="M94">
        <v>600</v>
      </c>
    </row>
    <row r="95" spans="1:13" x14ac:dyDescent="0.4">
      <c r="A95">
        <f>A$12</f>
        <v>700</v>
      </c>
      <c r="B95">
        <v>7</v>
      </c>
      <c r="C95" s="66">
        <f t="shared" si="23"/>
        <v>-73.010299956639813</v>
      </c>
      <c r="D95">
        <v>0</v>
      </c>
      <c r="E95">
        <v>26.1</v>
      </c>
      <c r="F95" s="8">
        <f>-$AG$30</f>
        <v>18.096650701657623</v>
      </c>
      <c r="G95" s="8">
        <f t="shared" si="28"/>
        <v>0</v>
      </c>
      <c r="H95">
        <f t="shared" si="24"/>
        <v>36.37107430647346</v>
      </c>
      <c r="I95">
        <f t="shared" si="25"/>
        <v>-141.8402999566398</v>
      </c>
      <c r="J95">
        <v>-6</v>
      </c>
      <c r="K95" s="5">
        <f t="shared" si="27"/>
        <v>-74.004423604815827</v>
      </c>
      <c r="L95" s="2">
        <f t="shared" si="26"/>
        <v>1.6180407704350848</v>
      </c>
      <c r="M95">
        <v>700</v>
      </c>
    </row>
    <row r="96" spans="1:13" x14ac:dyDescent="0.4">
      <c r="A96">
        <f>A$13</f>
        <v>800</v>
      </c>
      <c r="B96">
        <v>7</v>
      </c>
      <c r="C96" s="66">
        <f t="shared" si="23"/>
        <v>-73.010299956639813</v>
      </c>
      <c r="D96">
        <v>0</v>
      </c>
      <c r="E96">
        <v>26.1</v>
      </c>
      <c r="F96" s="8">
        <f>-$AG$31</f>
        <v>18.702026350089511</v>
      </c>
      <c r="G96" s="8">
        <f t="shared" si="28"/>
        <v>0</v>
      </c>
      <c r="H96">
        <f t="shared" si="24"/>
        <v>37.199482008787847</v>
      </c>
      <c r="I96">
        <f t="shared" si="25"/>
        <v>-141.8402999566398</v>
      </c>
      <c r="J96">
        <v>-6</v>
      </c>
      <c r="K96" s="5">
        <f t="shared" si="27"/>
        <v>-74.227455658698318</v>
      </c>
      <c r="L96" s="2">
        <f t="shared" si="26"/>
        <v>1.660126045465665</v>
      </c>
      <c r="M96">
        <v>800</v>
      </c>
    </row>
    <row r="97" spans="1:37" x14ac:dyDescent="0.4">
      <c r="A97">
        <f>A$14</f>
        <v>900</v>
      </c>
      <c r="B97">
        <v>7</v>
      </c>
      <c r="C97" s="66">
        <f t="shared" si="23"/>
        <v>-73.010299956639813</v>
      </c>
      <c r="D97">
        <v>0</v>
      </c>
      <c r="E97">
        <v>26.1</v>
      </c>
      <c r="F97" s="8">
        <f>-$AG$32</f>
        <v>19.195933119077008</v>
      </c>
      <c r="G97" s="8">
        <f t="shared" si="28"/>
        <v>0</v>
      </c>
      <c r="H97">
        <f t="shared" si="24"/>
        <v>37.843857229090183</v>
      </c>
      <c r="I97">
        <f t="shared" si="25"/>
        <v>-141.8402999566398</v>
      </c>
      <c r="J97">
        <v>-6</v>
      </c>
      <c r="K97" s="5">
        <f t="shared" si="27"/>
        <v>-74.377924110013169</v>
      </c>
      <c r="L97" s="2">
        <f t="shared" si="26"/>
        <v>1.6891354857173733</v>
      </c>
      <c r="M97">
        <v>900</v>
      </c>
    </row>
    <row r="98" spans="1:37" x14ac:dyDescent="0.4">
      <c r="A98">
        <f>A$15</f>
        <v>1000</v>
      </c>
      <c r="B98">
        <v>7</v>
      </c>
      <c r="C98" s="66">
        <f t="shared" si="23"/>
        <v>-73.010299956639813</v>
      </c>
      <c r="D98">
        <v>0</v>
      </c>
      <c r="E98">
        <v>26.1</v>
      </c>
      <c r="F98" s="8">
        <f>-$AG$33</f>
        <v>19.651058367189506</v>
      </c>
      <c r="G98" s="8">
        <f t="shared" si="28"/>
        <v>0</v>
      </c>
      <c r="H98">
        <f t="shared" si="24"/>
        <v>38.359389884318723</v>
      </c>
      <c r="I98">
        <f t="shared" si="25"/>
        <v>-141.8402999566398</v>
      </c>
      <c r="J98">
        <v>-6</v>
      </c>
      <c r="K98" s="5">
        <f t="shared" si="27"/>
        <v>-74.4383315171292</v>
      </c>
      <c r="L98" s="2">
        <f t="shared" si="26"/>
        <v>1.7009237926211285</v>
      </c>
      <c r="M98">
        <v>1000</v>
      </c>
    </row>
    <row r="99" spans="1:37" x14ac:dyDescent="0.4">
      <c r="A99">
        <f>A$17</f>
        <v>2000</v>
      </c>
      <c r="B99">
        <v>7</v>
      </c>
      <c r="C99" s="66">
        <f t="shared" si="23"/>
        <v>-73.010299956639813</v>
      </c>
      <c r="D99">
        <v>0</v>
      </c>
      <c r="E99">
        <v>26.1</v>
      </c>
      <c r="F99" s="8">
        <f>-$AG$34</f>
        <v>22.661602950889701</v>
      </c>
      <c r="G99" s="8">
        <f t="shared" si="28"/>
        <v>0</v>
      </c>
      <c r="H99">
        <f t="shared" si="24"/>
        <v>39.906131032509172</v>
      </c>
      <c r="I99">
        <f t="shared" si="25"/>
        <v>-141.8402999566398</v>
      </c>
      <c r="J99">
        <v>-6</v>
      </c>
      <c r="K99" s="5">
        <f t="shared" si="27"/>
        <v>-72.974528081619468</v>
      </c>
      <c r="L99" s="2">
        <f t="shared" si="26"/>
        <v>1.4371254632118178</v>
      </c>
      <c r="M99">
        <v>2000</v>
      </c>
    </row>
    <row r="100" spans="1:37" x14ac:dyDescent="0.4">
      <c r="A100">
        <f>A$18</f>
        <v>3000</v>
      </c>
      <c r="B100">
        <v>7</v>
      </c>
      <c r="C100" s="66">
        <f t="shared" si="23"/>
        <v>-73.010299956639813</v>
      </c>
      <c r="D100">
        <v>0</v>
      </c>
      <c r="E100">
        <v>26.1</v>
      </c>
      <c r="F100" s="8">
        <f>-$AG$35</f>
        <v>24.428119418305538</v>
      </c>
      <c r="G100" s="8">
        <f t="shared" si="28"/>
        <v>0</v>
      </c>
      <c r="H100">
        <f t="shared" si="24"/>
        <v>40.679564437234369</v>
      </c>
      <c r="I100">
        <f t="shared" si="25"/>
        <v>-141.8402999566398</v>
      </c>
      <c r="J100">
        <v>-6</v>
      </c>
      <c r="K100" s="5">
        <f t="shared" si="27"/>
        <v>-71.98144501892881</v>
      </c>
      <c r="L100" s="2">
        <f t="shared" si="26"/>
        <v>1.2818598095543494</v>
      </c>
      <c r="M100">
        <v>3000</v>
      </c>
    </row>
    <row r="101" spans="1:37" x14ac:dyDescent="0.4">
      <c r="A101">
        <f>A$19</f>
        <v>4000</v>
      </c>
      <c r="B101">
        <v>7</v>
      </c>
      <c r="C101" s="66">
        <f t="shared" si="23"/>
        <v>-73.010299956639813</v>
      </c>
      <c r="D101">
        <v>0</v>
      </c>
      <c r="E101">
        <v>26.1</v>
      </c>
      <c r="F101" s="8">
        <f>-$AG$36</f>
        <v>25.671964061280551</v>
      </c>
      <c r="G101" s="8">
        <f t="shared" si="28"/>
        <v>0</v>
      </c>
      <c r="H101">
        <f t="shared" si="24"/>
        <v>41.453026844503796</v>
      </c>
      <c r="I101">
        <f t="shared" si="25"/>
        <v>-141.8402999566398</v>
      </c>
      <c r="J101">
        <v>-6</v>
      </c>
      <c r="K101" s="5">
        <f t="shared" si="27"/>
        <v>-71.511062783223238</v>
      </c>
      <c r="L101" s="2">
        <f t="shared" si="26"/>
        <v>1.2142872065940939</v>
      </c>
      <c r="M101">
        <v>4000</v>
      </c>
    </row>
    <row r="104" spans="1:37" s="70" customFormat="1" x14ac:dyDescent="0.4">
      <c r="M104" s="22"/>
      <c r="N104" s="22"/>
      <c r="O104" s="22"/>
      <c r="P104" s="22"/>
      <c r="Q104" s="22"/>
      <c r="R104" s="22"/>
      <c r="S104" s="22"/>
      <c r="T104" s="22"/>
      <c r="U104" s="22"/>
      <c r="V104" s="22"/>
      <c r="W104" s="22"/>
      <c r="X104" s="22"/>
      <c r="Y104" s="22"/>
      <c r="Z104" s="22"/>
      <c r="AA104" s="22"/>
      <c r="AB104" s="22"/>
      <c r="AC104" s="22"/>
      <c r="AD104" s="22"/>
      <c r="AE104" s="22"/>
      <c r="AF104" s="22"/>
      <c r="AG104" s="22"/>
      <c r="AH104" s="22"/>
      <c r="AI104" s="22"/>
      <c r="AJ104" s="22"/>
      <c r="AK104" s="22"/>
    </row>
    <row r="105" spans="1:37" x14ac:dyDescent="0.4">
      <c r="A105" s="1" t="s">
        <v>120</v>
      </c>
    </row>
    <row r="106" spans="1:37" x14ac:dyDescent="0.4">
      <c r="A106" t="s">
        <v>7</v>
      </c>
      <c r="B106" t="s">
        <v>173</v>
      </c>
      <c r="C106" t="s">
        <v>174</v>
      </c>
      <c r="D106" t="s">
        <v>175</v>
      </c>
      <c r="E106" t="s">
        <v>123</v>
      </c>
      <c r="F106" t="s">
        <v>11</v>
      </c>
      <c r="G106" t="s">
        <v>150</v>
      </c>
      <c r="H106" t="s">
        <v>176</v>
      </c>
      <c r="I106" t="s">
        <v>177</v>
      </c>
      <c r="J106" t="s">
        <v>178</v>
      </c>
      <c r="K106" t="s">
        <v>0</v>
      </c>
      <c r="L106" s="2" t="s">
        <v>122</v>
      </c>
      <c r="M106" t="s">
        <v>8</v>
      </c>
    </row>
    <row r="107" spans="1:37" x14ac:dyDescent="0.4">
      <c r="A107">
        <f>A$4</f>
        <v>0</v>
      </c>
      <c r="B107">
        <v>7</v>
      </c>
      <c r="C107" s="66">
        <f t="shared" ref="C107:C121" si="29">10*LOG((500)/10000000000)</f>
        <v>-73.010299956639813</v>
      </c>
      <c r="D107">
        <v>0</v>
      </c>
      <c r="E107">
        <v>22.9</v>
      </c>
      <c r="F107" s="8">
        <f>-$AG$12</f>
        <v>0</v>
      </c>
      <c r="G107" s="8">
        <f>$AF$12</f>
        <v>20</v>
      </c>
      <c r="H107">
        <f t="shared" ref="H107:H121" si="30">B4</f>
        <v>-17</v>
      </c>
      <c r="I107">
        <f t="shared" ref="I107:I121" si="31">$B$24</f>
        <v>-141.8402999566398</v>
      </c>
      <c r="J107">
        <v>-6</v>
      </c>
      <c r="K107" s="5">
        <f>-(B107+C107+D107-E107-F107-G107+H107-I107-J107)</f>
        <v>-21.929999999999978</v>
      </c>
      <c r="L107" s="2">
        <f t="shared" ref="L107:L121" si="32">10^((-K107-32.44-20*LOG10(74))/20)</f>
        <v>4.0296588485480931E-3</v>
      </c>
      <c r="M107">
        <v>0</v>
      </c>
    </row>
    <row r="108" spans="1:37" x14ac:dyDescent="0.4">
      <c r="A108">
        <f>A$5</f>
        <v>50</v>
      </c>
      <c r="B108">
        <v>7</v>
      </c>
      <c r="C108" s="66">
        <f t="shared" si="29"/>
        <v>-73.010299956639813</v>
      </c>
      <c r="D108">
        <v>0</v>
      </c>
      <c r="E108">
        <v>22.9</v>
      </c>
      <c r="F108" s="8">
        <f>-$AG$20</f>
        <v>6.6437220382385771</v>
      </c>
      <c r="G108" s="8">
        <f>$AF$20</f>
        <v>1.9</v>
      </c>
      <c r="H108">
        <f t="shared" si="30"/>
        <v>3.6406046128051033</v>
      </c>
      <c r="I108">
        <f t="shared" si="31"/>
        <v>-141.8402999566398</v>
      </c>
      <c r="J108">
        <v>-6</v>
      </c>
      <c r="K108" s="5">
        <f t="shared" ref="K108:K121" si="33">-(B108+C108+D108-E108-F108-G108+H108-I108-J108)</f>
        <v>-54.0268825745665</v>
      </c>
      <c r="L108" s="2">
        <f t="shared" si="32"/>
        <v>0.16222299268751253</v>
      </c>
      <c r="M108">
        <v>50</v>
      </c>
    </row>
    <row r="109" spans="1:37" x14ac:dyDescent="0.4">
      <c r="A109">
        <f>A$6</f>
        <v>100</v>
      </c>
      <c r="B109">
        <v>7</v>
      </c>
      <c r="C109" s="66">
        <f t="shared" si="29"/>
        <v>-73.010299956639813</v>
      </c>
      <c r="D109">
        <v>0</v>
      </c>
      <c r="E109">
        <v>22.9</v>
      </c>
      <c r="F109" s="8">
        <f>-$AG$22</f>
        <v>9.6701544282831247</v>
      </c>
      <c r="G109" s="8">
        <f>$AF$22</f>
        <v>0.5</v>
      </c>
      <c r="H109">
        <f t="shared" si="30"/>
        <v>11.056928146072615</v>
      </c>
      <c r="I109">
        <f t="shared" si="31"/>
        <v>-141.8402999566398</v>
      </c>
      <c r="J109">
        <v>-6</v>
      </c>
      <c r="K109" s="5">
        <f t="shared" si="33"/>
        <v>-59.816773717789459</v>
      </c>
      <c r="L109" s="2">
        <f t="shared" si="32"/>
        <v>0.31594171128722326</v>
      </c>
      <c r="M109">
        <v>100</v>
      </c>
    </row>
    <row r="110" spans="1:37" x14ac:dyDescent="0.4">
      <c r="A110">
        <f>A$7</f>
        <v>200</v>
      </c>
      <c r="B110">
        <v>7</v>
      </c>
      <c r="C110" s="66">
        <f t="shared" si="29"/>
        <v>-73.010299956639813</v>
      </c>
      <c r="D110">
        <v>0</v>
      </c>
      <c r="E110">
        <v>22.9</v>
      </c>
      <c r="F110" s="8">
        <f>-$AG$23</f>
        <v>12.653520056670288</v>
      </c>
      <c r="G110" s="8">
        <f t="shared" ref="G110:G121" si="34">$AF$23</f>
        <v>0</v>
      </c>
      <c r="H110">
        <f t="shared" si="30"/>
        <v>19.838572024377303</v>
      </c>
      <c r="I110">
        <f t="shared" si="31"/>
        <v>-141.8402999566398</v>
      </c>
      <c r="J110">
        <v>-6</v>
      </c>
      <c r="K110" s="5">
        <f t="shared" si="33"/>
        <v>-66.115051967706989</v>
      </c>
      <c r="L110" s="2">
        <f t="shared" si="32"/>
        <v>0.65241040479512413</v>
      </c>
      <c r="M110">
        <v>200</v>
      </c>
    </row>
    <row r="111" spans="1:37" x14ac:dyDescent="0.4">
      <c r="A111">
        <f>A$8</f>
        <v>300</v>
      </c>
      <c r="B111">
        <v>7</v>
      </c>
      <c r="C111" s="66">
        <f t="shared" si="29"/>
        <v>-73.010299956639813</v>
      </c>
      <c r="D111">
        <v>0</v>
      </c>
      <c r="E111">
        <v>22.9</v>
      </c>
      <c r="F111" s="8">
        <f>-$AG$24</f>
        <v>14.444336524364779</v>
      </c>
      <c r="G111" s="8">
        <f t="shared" si="34"/>
        <v>0</v>
      </c>
      <c r="H111">
        <f t="shared" si="30"/>
        <v>27.543011778996565</v>
      </c>
      <c r="I111">
        <f t="shared" si="31"/>
        <v>-141.8402999566398</v>
      </c>
      <c r="J111">
        <v>-6</v>
      </c>
      <c r="K111" s="5">
        <f t="shared" si="33"/>
        <v>-72.028675254631764</v>
      </c>
      <c r="L111" s="2">
        <f t="shared" si="32"/>
        <v>1.2888490121272553</v>
      </c>
      <c r="M111">
        <v>300</v>
      </c>
    </row>
    <row r="112" spans="1:37" x14ac:dyDescent="0.4">
      <c r="A112">
        <f>A$9</f>
        <v>400</v>
      </c>
      <c r="B112">
        <v>7</v>
      </c>
      <c r="C112" s="66">
        <f t="shared" si="29"/>
        <v>-73.010299956639813</v>
      </c>
      <c r="D112">
        <v>0</v>
      </c>
      <c r="E112">
        <v>22.9</v>
      </c>
      <c r="F112" s="8">
        <f>-$AG$27</f>
        <v>15.669945350715228</v>
      </c>
      <c r="G112" s="8">
        <f t="shared" si="34"/>
        <v>0</v>
      </c>
      <c r="H112">
        <f t="shared" si="30"/>
        <v>31.403038687188083</v>
      </c>
      <c r="I112">
        <f t="shared" si="31"/>
        <v>-141.8402999566398</v>
      </c>
      <c r="J112">
        <v>-6</v>
      </c>
      <c r="K112" s="5">
        <f t="shared" si="33"/>
        <v>-74.663093336472841</v>
      </c>
      <c r="L112" s="2">
        <f t="shared" si="32"/>
        <v>1.7455124351011586</v>
      </c>
      <c r="M112">
        <v>400</v>
      </c>
    </row>
    <row r="113" spans="1:13" x14ac:dyDescent="0.4">
      <c r="A113">
        <f>A$10</f>
        <v>500</v>
      </c>
      <c r="B113">
        <v>7</v>
      </c>
      <c r="C113" s="66">
        <f t="shared" si="29"/>
        <v>-73.010299956639813</v>
      </c>
      <c r="D113">
        <v>0</v>
      </c>
      <c r="E113">
        <v>22.9</v>
      </c>
      <c r="F113" s="8">
        <f>-$AG$28</f>
        <v>16.665118206416416</v>
      </c>
      <c r="G113" s="8">
        <f t="shared" si="34"/>
        <v>0</v>
      </c>
      <c r="H113">
        <f t="shared" si="30"/>
        <v>33.72086679106053</v>
      </c>
      <c r="I113">
        <f t="shared" si="31"/>
        <v>-141.8402999566398</v>
      </c>
      <c r="J113">
        <v>-6</v>
      </c>
      <c r="K113" s="5">
        <f t="shared" si="33"/>
        <v>-75.985748584644085</v>
      </c>
      <c r="L113" s="2">
        <f t="shared" si="32"/>
        <v>2.032617730015613</v>
      </c>
      <c r="M113">
        <v>500</v>
      </c>
    </row>
    <row r="114" spans="1:13" x14ac:dyDescent="0.4">
      <c r="A114">
        <f>A$11</f>
        <v>600</v>
      </c>
      <c r="B114">
        <v>7</v>
      </c>
      <c r="C114" s="66">
        <f t="shared" si="29"/>
        <v>-73.010299956639813</v>
      </c>
      <c r="D114">
        <v>0</v>
      </c>
      <c r="E114">
        <v>22.9</v>
      </c>
      <c r="F114" s="8">
        <f>-$AG$29</f>
        <v>17.442106781296619</v>
      </c>
      <c r="G114" s="8">
        <f t="shared" si="34"/>
        <v>0</v>
      </c>
      <c r="H114">
        <f t="shared" si="30"/>
        <v>35.266680605510913</v>
      </c>
      <c r="I114">
        <f t="shared" si="31"/>
        <v>-141.8402999566398</v>
      </c>
      <c r="J114">
        <v>-6</v>
      </c>
      <c r="K114" s="5">
        <f t="shared" si="33"/>
        <v>-76.754573824214276</v>
      </c>
      <c r="L114" s="2">
        <f t="shared" si="32"/>
        <v>2.2207361972580877</v>
      </c>
      <c r="M114">
        <v>600</v>
      </c>
    </row>
    <row r="115" spans="1:13" x14ac:dyDescent="0.4">
      <c r="A115">
        <f>A$12</f>
        <v>700</v>
      </c>
      <c r="B115">
        <v>7</v>
      </c>
      <c r="C115" s="66">
        <f t="shared" si="29"/>
        <v>-73.010299956639813</v>
      </c>
      <c r="D115">
        <v>0</v>
      </c>
      <c r="E115">
        <v>22.9</v>
      </c>
      <c r="F115" s="8">
        <f>-$AG$30</f>
        <v>18.096650701657623</v>
      </c>
      <c r="G115" s="8">
        <f t="shared" si="34"/>
        <v>0</v>
      </c>
      <c r="H115">
        <f t="shared" si="30"/>
        <v>36.37107430647346</v>
      </c>
      <c r="I115">
        <f t="shared" si="31"/>
        <v>-141.8402999566398</v>
      </c>
      <c r="J115">
        <v>-6</v>
      </c>
      <c r="K115" s="5">
        <f t="shared" si="33"/>
        <v>-77.204423604815815</v>
      </c>
      <c r="L115" s="2">
        <f t="shared" si="32"/>
        <v>2.3387804802752501</v>
      </c>
      <c r="M115">
        <v>700</v>
      </c>
    </row>
    <row r="116" spans="1:13" x14ac:dyDescent="0.4">
      <c r="A116">
        <f>A$13</f>
        <v>800</v>
      </c>
      <c r="B116">
        <v>7</v>
      </c>
      <c r="C116" s="66">
        <f t="shared" si="29"/>
        <v>-73.010299956639813</v>
      </c>
      <c r="D116">
        <v>0</v>
      </c>
      <c r="E116">
        <v>22.9</v>
      </c>
      <c r="F116" s="8">
        <f>-$AG$31</f>
        <v>18.702026350089511</v>
      </c>
      <c r="G116" s="8">
        <f t="shared" si="34"/>
        <v>0</v>
      </c>
      <c r="H116">
        <f t="shared" si="30"/>
        <v>37.199482008787847</v>
      </c>
      <c r="I116">
        <f t="shared" si="31"/>
        <v>-141.8402999566398</v>
      </c>
      <c r="J116">
        <v>-6</v>
      </c>
      <c r="K116" s="5">
        <f t="shared" si="33"/>
        <v>-77.427455658698307</v>
      </c>
      <c r="L116" s="2">
        <f t="shared" si="32"/>
        <v>2.3996122105672311</v>
      </c>
      <c r="M116">
        <v>800</v>
      </c>
    </row>
    <row r="117" spans="1:13" x14ac:dyDescent="0.4">
      <c r="A117">
        <f>A$14</f>
        <v>900</v>
      </c>
      <c r="B117">
        <v>7</v>
      </c>
      <c r="C117" s="66">
        <f t="shared" si="29"/>
        <v>-73.010299956639813</v>
      </c>
      <c r="D117">
        <v>0</v>
      </c>
      <c r="E117">
        <v>22.9</v>
      </c>
      <c r="F117" s="8">
        <f>-$AG$32</f>
        <v>19.195933119077008</v>
      </c>
      <c r="G117" s="8">
        <f t="shared" si="34"/>
        <v>0</v>
      </c>
      <c r="H117">
        <f t="shared" si="30"/>
        <v>37.843857229090183</v>
      </c>
      <c r="I117">
        <f t="shared" si="31"/>
        <v>-141.8402999566398</v>
      </c>
      <c r="J117">
        <v>-6</v>
      </c>
      <c r="K117" s="5">
        <f t="shared" si="33"/>
        <v>-77.577924110013157</v>
      </c>
      <c r="L117" s="2">
        <f t="shared" si="32"/>
        <v>2.4415436092341278</v>
      </c>
      <c r="M117">
        <v>900</v>
      </c>
    </row>
    <row r="118" spans="1:13" x14ac:dyDescent="0.4">
      <c r="A118">
        <f>A$15</f>
        <v>1000</v>
      </c>
      <c r="B118">
        <v>7</v>
      </c>
      <c r="C118" s="66">
        <f t="shared" si="29"/>
        <v>-73.010299956639813</v>
      </c>
      <c r="D118">
        <v>0</v>
      </c>
      <c r="E118">
        <v>22.9</v>
      </c>
      <c r="F118" s="8">
        <f>-$AG$33</f>
        <v>19.651058367189506</v>
      </c>
      <c r="G118" s="8">
        <f t="shared" si="34"/>
        <v>0</v>
      </c>
      <c r="H118">
        <f t="shared" si="30"/>
        <v>38.359389884318723</v>
      </c>
      <c r="I118">
        <f t="shared" si="31"/>
        <v>-141.8402999566398</v>
      </c>
      <c r="J118">
        <v>-6</v>
      </c>
      <c r="K118" s="5">
        <f t="shared" si="33"/>
        <v>-77.638331517129188</v>
      </c>
      <c r="L118" s="2">
        <f t="shared" si="32"/>
        <v>2.4585828968625747</v>
      </c>
      <c r="M118">
        <v>1000</v>
      </c>
    </row>
    <row r="119" spans="1:13" x14ac:dyDescent="0.4">
      <c r="A119">
        <f>A$17</f>
        <v>2000</v>
      </c>
      <c r="B119">
        <v>7</v>
      </c>
      <c r="C119" s="66">
        <f t="shared" si="29"/>
        <v>-73.010299956639813</v>
      </c>
      <c r="D119">
        <v>0</v>
      </c>
      <c r="E119">
        <v>22.9</v>
      </c>
      <c r="F119" s="8">
        <f>-$AG$34</f>
        <v>22.661602950889701</v>
      </c>
      <c r="G119" s="8">
        <f t="shared" si="34"/>
        <v>0</v>
      </c>
      <c r="H119">
        <f t="shared" si="30"/>
        <v>39.906131032509172</v>
      </c>
      <c r="I119">
        <f t="shared" si="31"/>
        <v>-141.8402999566398</v>
      </c>
      <c r="J119">
        <v>-6</v>
      </c>
      <c r="K119" s="5">
        <f t="shared" si="33"/>
        <v>-76.174528081619457</v>
      </c>
      <c r="L119" s="2">
        <f t="shared" si="32"/>
        <v>2.0772783000780222</v>
      </c>
      <c r="M119">
        <v>2000</v>
      </c>
    </row>
    <row r="120" spans="1:13" x14ac:dyDescent="0.4">
      <c r="A120">
        <f>A$18</f>
        <v>3000</v>
      </c>
      <c r="B120">
        <v>7</v>
      </c>
      <c r="C120" s="66">
        <f t="shared" si="29"/>
        <v>-73.010299956639813</v>
      </c>
      <c r="D120">
        <v>0</v>
      </c>
      <c r="E120">
        <v>22.9</v>
      </c>
      <c r="F120" s="8">
        <f>-$AG$35</f>
        <v>24.428119418305538</v>
      </c>
      <c r="G120" s="8">
        <f t="shared" si="34"/>
        <v>0</v>
      </c>
      <c r="H120">
        <f t="shared" si="30"/>
        <v>40.679564437234369</v>
      </c>
      <c r="I120">
        <f t="shared" si="31"/>
        <v>-141.8402999566398</v>
      </c>
      <c r="J120">
        <v>-6</v>
      </c>
      <c r="K120" s="5">
        <f t="shared" si="33"/>
        <v>-75.181445018928798</v>
      </c>
      <c r="L120" s="2">
        <f t="shared" si="32"/>
        <v>1.8528511492506547</v>
      </c>
      <c r="M120">
        <v>3000</v>
      </c>
    </row>
    <row r="121" spans="1:13" x14ac:dyDescent="0.4">
      <c r="A121">
        <f>A$19</f>
        <v>4000</v>
      </c>
      <c r="B121">
        <v>7</v>
      </c>
      <c r="C121" s="66">
        <f t="shared" si="29"/>
        <v>-73.010299956639813</v>
      </c>
      <c r="D121">
        <v>0</v>
      </c>
      <c r="E121">
        <v>22.9</v>
      </c>
      <c r="F121" s="8">
        <f>-$AG$36</f>
        <v>25.671964061280551</v>
      </c>
      <c r="G121" s="8">
        <f t="shared" si="34"/>
        <v>0</v>
      </c>
      <c r="H121">
        <f t="shared" si="30"/>
        <v>41.453026844503796</v>
      </c>
      <c r="I121">
        <f t="shared" si="31"/>
        <v>-141.8402999566398</v>
      </c>
      <c r="J121">
        <v>-6</v>
      </c>
      <c r="K121" s="5">
        <f t="shared" si="33"/>
        <v>-74.711062783223227</v>
      </c>
      <c r="L121" s="2">
        <f t="shared" si="32"/>
        <v>1.7551790215190775</v>
      </c>
      <c r="M121">
        <v>4000</v>
      </c>
    </row>
    <row r="122" spans="1:13" x14ac:dyDescent="0.4">
      <c r="C122" s="7"/>
    </row>
    <row r="124" spans="1:13" x14ac:dyDescent="0.4">
      <c r="A124" s="1" t="s">
        <v>119</v>
      </c>
      <c r="I124" s="2"/>
    </row>
    <row r="125" spans="1:13" x14ac:dyDescent="0.4">
      <c r="A125" t="s">
        <v>7</v>
      </c>
      <c r="B125" t="s">
        <v>173</v>
      </c>
      <c r="C125" t="s">
        <v>174</v>
      </c>
      <c r="D125" t="s">
        <v>175</v>
      </c>
      <c r="E125" t="s">
        <v>116</v>
      </c>
      <c r="F125" t="s">
        <v>11</v>
      </c>
      <c r="G125" t="s">
        <v>150</v>
      </c>
      <c r="H125" t="s">
        <v>176</v>
      </c>
      <c r="I125" t="s">
        <v>177</v>
      </c>
      <c r="J125" t="s">
        <v>178</v>
      </c>
      <c r="K125" t="s">
        <v>0</v>
      </c>
      <c r="L125" s="2" t="s">
        <v>121</v>
      </c>
      <c r="M125" t="s">
        <v>8</v>
      </c>
    </row>
    <row r="126" spans="1:13" x14ac:dyDescent="0.4">
      <c r="A126">
        <f>A$4</f>
        <v>0</v>
      </c>
      <c r="B126">
        <v>7</v>
      </c>
      <c r="C126" s="66">
        <f t="shared" ref="C126:C140" si="35">10*LOG((0.5/1000)/10)</f>
        <v>-43.010299956639813</v>
      </c>
      <c r="D126">
        <v>0</v>
      </c>
      <c r="E126">
        <v>52.1</v>
      </c>
      <c r="F126" s="8">
        <f>-$AG$12</f>
        <v>0</v>
      </c>
      <c r="G126" s="8">
        <f>$AF$12</f>
        <v>20</v>
      </c>
      <c r="H126">
        <f t="shared" ref="H126:H140" si="36">B4</f>
        <v>-17</v>
      </c>
      <c r="I126">
        <f t="shared" ref="I126:I140" si="37">$B$24</f>
        <v>-141.8402999566398</v>
      </c>
      <c r="J126">
        <v>-6</v>
      </c>
      <c r="K126" s="5">
        <f>-(B126+C126+D126-E126-F126-G126+H126-I126-J126)</f>
        <v>-22.72999999999999</v>
      </c>
      <c r="L126" s="2">
        <f t="shared" ref="L126:L140" si="38">10^((-K126-32.44-20*LOG10(74))/20)</f>
        <v>4.4184330653284434E-3</v>
      </c>
      <c r="M126">
        <v>0</v>
      </c>
    </row>
    <row r="127" spans="1:13" x14ac:dyDescent="0.4">
      <c r="A127">
        <f>A$5</f>
        <v>50</v>
      </c>
      <c r="B127">
        <v>7</v>
      </c>
      <c r="C127" s="66">
        <f t="shared" si="35"/>
        <v>-43.010299956639813</v>
      </c>
      <c r="D127">
        <v>0</v>
      </c>
      <c r="E127">
        <v>52.1</v>
      </c>
      <c r="F127" s="8">
        <f>-$AG$20</f>
        <v>6.6437220382385771</v>
      </c>
      <c r="G127" s="8">
        <f>$AF$20</f>
        <v>1.9</v>
      </c>
      <c r="H127">
        <f t="shared" si="36"/>
        <v>3.6406046128051033</v>
      </c>
      <c r="I127">
        <f t="shared" si="37"/>
        <v>-141.8402999566398</v>
      </c>
      <c r="J127">
        <v>-6</v>
      </c>
      <c r="K127" s="5">
        <f t="shared" ref="K127:K140" si="39">-(B127+C127+D127-E127-F127-G127+H127-I127-J127)</f>
        <v>-54.826882574566511</v>
      </c>
      <c r="L127" s="2">
        <f t="shared" si="38"/>
        <v>0.17787397439495309</v>
      </c>
      <c r="M127">
        <v>50</v>
      </c>
    </row>
    <row r="128" spans="1:13" x14ac:dyDescent="0.4">
      <c r="A128">
        <f>A$6</f>
        <v>100</v>
      </c>
      <c r="B128">
        <v>7</v>
      </c>
      <c r="C128" s="66">
        <f t="shared" si="35"/>
        <v>-43.010299956639813</v>
      </c>
      <c r="D128">
        <v>0</v>
      </c>
      <c r="E128">
        <v>52.1</v>
      </c>
      <c r="F128" s="8">
        <f>-$AG$22</f>
        <v>9.6701544282831247</v>
      </c>
      <c r="G128" s="8">
        <f>$AF$22</f>
        <v>0.5</v>
      </c>
      <c r="H128">
        <f t="shared" si="36"/>
        <v>11.056928146072615</v>
      </c>
      <c r="I128">
        <f t="shared" si="37"/>
        <v>-141.8402999566398</v>
      </c>
      <c r="J128">
        <v>-6</v>
      </c>
      <c r="K128" s="5">
        <f t="shared" si="39"/>
        <v>-60.616773717789471</v>
      </c>
      <c r="L128" s="2">
        <f t="shared" si="38"/>
        <v>0.34642319767860602</v>
      </c>
      <c r="M128">
        <v>100</v>
      </c>
    </row>
    <row r="129" spans="1:13" x14ac:dyDescent="0.4">
      <c r="A129">
        <f>A$7</f>
        <v>200</v>
      </c>
      <c r="B129">
        <v>7</v>
      </c>
      <c r="C129" s="66">
        <f t="shared" si="35"/>
        <v>-43.010299956639813</v>
      </c>
      <c r="D129">
        <v>0</v>
      </c>
      <c r="E129">
        <v>52.1</v>
      </c>
      <c r="F129" s="8">
        <f>-$AG$23</f>
        <v>12.653520056670288</v>
      </c>
      <c r="G129" s="8">
        <f t="shared" ref="G129:G140" si="40">$AF$23</f>
        <v>0</v>
      </c>
      <c r="H129">
        <f t="shared" si="36"/>
        <v>19.838572024377303</v>
      </c>
      <c r="I129">
        <f t="shared" si="37"/>
        <v>-141.8402999566398</v>
      </c>
      <c r="J129">
        <v>-6</v>
      </c>
      <c r="K129" s="5">
        <f t="shared" si="39"/>
        <v>-66.915051967707001</v>
      </c>
      <c r="L129" s="2">
        <f t="shared" si="38"/>
        <v>0.71535378379480374</v>
      </c>
      <c r="M129">
        <v>200</v>
      </c>
    </row>
    <row r="130" spans="1:13" x14ac:dyDescent="0.4">
      <c r="A130">
        <f>A$8</f>
        <v>300</v>
      </c>
      <c r="B130">
        <v>7</v>
      </c>
      <c r="C130" s="66">
        <f t="shared" si="35"/>
        <v>-43.010299956639813</v>
      </c>
      <c r="D130">
        <v>0</v>
      </c>
      <c r="E130">
        <v>52.1</v>
      </c>
      <c r="F130" s="8">
        <f>-$AG$24</f>
        <v>14.444336524364779</v>
      </c>
      <c r="G130" s="8">
        <f t="shared" si="40"/>
        <v>0</v>
      </c>
      <c r="H130">
        <f t="shared" si="36"/>
        <v>27.543011778996565</v>
      </c>
      <c r="I130">
        <f t="shared" si="37"/>
        <v>-141.8402999566398</v>
      </c>
      <c r="J130">
        <v>-6</v>
      </c>
      <c r="K130" s="5">
        <f t="shared" si="39"/>
        <v>-72.828675254631776</v>
      </c>
      <c r="L130" s="2">
        <f t="shared" si="38"/>
        <v>1.4131948399182206</v>
      </c>
      <c r="M130">
        <v>300</v>
      </c>
    </row>
    <row r="131" spans="1:13" x14ac:dyDescent="0.4">
      <c r="A131">
        <f>A$9</f>
        <v>400</v>
      </c>
      <c r="B131">
        <v>7</v>
      </c>
      <c r="C131" s="66">
        <f t="shared" si="35"/>
        <v>-43.010299956639813</v>
      </c>
      <c r="D131">
        <v>0</v>
      </c>
      <c r="E131">
        <v>52.1</v>
      </c>
      <c r="F131" s="8">
        <f>-$AG$27</f>
        <v>15.669945350715228</v>
      </c>
      <c r="G131" s="8">
        <f t="shared" si="40"/>
        <v>0</v>
      </c>
      <c r="H131">
        <f t="shared" si="36"/>
        <v>31.403038687188083</v>
      </c>
      <c r="I131">
        <f t="shared" si="37"/>
        <v>-141.8402999566398</v>
      </c>
      <c r="J131">
        <v>-6</v>
      </c>
      <c r="K131" s="5">
        <f t="shared" si="39"/>
        <v>-75.463093336472852</v>
      </c>
      <c r="L131" s="2">
        <f t="shared" si="38"/>
        <v>1.9139163261852192</v>
      </c>
      <c r="M131">
        <v>400</v>
      </c>
    </row>
    <row r="132" spans="1:13" x14ac:dyDescent="0.4">
      <c r="A132">
        <f>A$10</f>
        <v>500</v>
      </c>
      <c r="B132">
        <v>7</v>
      </c>
      <c r="C132" s="66">
        <f t="shared" si="35"/>
        <v>-43.010299956639813</v>
      </c>
      <c r="D132">
        <v>0</v>
      </c>
      <c r="E132">
        <v>52.1</v>
      </c>
      <c r="F132" s="8">
        <f>-$AG$28</f>
        <v>16.665118206416416</v>
      </c>
      <c r="G132" s="8">
        <f t="shared" si="40"/>
        <v>0</v>
      </c>
      <c r="H132">
        <f t="shared" si="36"/>
        <v>33.72086679106053</v>
      </c>
      <c r="I132">
        <f t="shared" si="37"/>
        <v>-141.8402999566398</v>
      </c>
      <c r="J132">
        <v>-6</v>
      </c>
      <c r="K132" s="5">
        <f t="shared" si="39"/>
        <v>-76.785748584644097</v>
      </c>
      <c r="L132" s="2">
        <f t="shared" si="38"/>
        <v>2.2287210220561775</v>
      </c>
      <c r="M132">
        <v>500</v>
      </c>
    </row>
    <row r="133" spans="1:13" x14ac:dyDescent="0.4">
      <c r="A133">
        <f>A$11</f>
        <v>600</v>
      </c>
      <c r="B133">
        <v>7</v>
      </c>
      <c r="C133" s="66">
        <f t="shared" si="35"/>
        <v>-43.010299956639813</v>
      </c>
      <c r="D133">
        <v>0</v>
      </c>
      <c r="E133">
        <v>52.1</v>
      </c>
      <c r="F133" s="8">
        <f>-$AG$29</f>
        <v>17.442106781296619</v>
      </c>
      <c r="G133" s="8">
        <f t="shared" si="40"/>
        <v>0</v>
      </c>
      <c r="H133">
        <f t="shared" si="36"/>
        <v>35.266680605510913</v>
      </c>
      <c r="I133">
        <f t="shared" si="37"/>
        <v>-141.8402999566398</v>
      </c>
      <c r="J133">
        <v>-6</v>
      </c>
      <c r="K133" s="5">
        <f t="shared" si="39"/>
        <v>-77.554573824214287</v>
      </c>
      <c r="L133" s="2">
        <f t="shared" si="38"/>
        <v>2.434988819679428</v>
      </c>
      <c r="M133">
        <v>600</v>
      </c>
    </row>
    <row r="134" spans="1:13" x14ac:dyDescent="0.4">
      <c r="A134">
        <f>A$12</f>
        <v>700</v>
      </c>
      <c r="B134">
        <v>7</v>
      </c>
      <c r="C134" s="66">
        <f t="shared" si="35"/>
        <v>-43.010299956639813</v>
      </c>
      <c r="D134">
        <v>0</v>
      </c>
      <c r="E134">
        <v>52.1</v>
      </c>
      <c r="F134" s="8">
        <f>-$AG$30</f>
        <v>18.096650701657623</v>
      </c>
      <c r="G134" s="8">
        <f t="shared" si="40"/>
        <v>0</v>
      </c>
      <c r="H134">
        <f t="shared" si="36"/>
        <v>36.37107430647346</v>
      </c>
      <c r="I134">
        <f t="shared" si="37"/>
        <v>-141.8402999566398</v>
      </c>
      <c r="J134">
        <v>-6</v>
      </c>
      <c r="K134" s="5">
        <f t="shared" si="39"/>
        <v>-78.004423604815827</v>
      </c>
      <c r="L134" s="2">
        <f t="shared" si="38"/>
        <v>2.5644218021871015</v>
      </c>
      <c r="M134">
        <v>700</v>
      </c>
    </row>
    <row r="135" spans="1:13" x14ac:dyDescent="0.4">
      <c r="A135">
        <f>A$13</f>
        <v>800</v>
      </c>
      <c r="B135">
        <v>7</v>
      </c>
      <c r="C135" s="66">
        <f t="shared" si="35"/>
        <v>-43.010299956639813</v>
      </c>
      <c r="D135">
        <v>0</v>
      </c>
      <c r="E135">
        <v>52.1</v>
      </c>
      <c r="F135" s="8">
        <f>-$AG$31</f>
        <v>18.702026350089511</v>
      </c>
      <c r="G135" s="8">
        <f t="shared" si="40"/>
        <v>0</v>
      </c>
      <c r="H135">
        <f t="shared" si="36"/>
        <v>37.199482008787847</v>
      </c>
      <c r="I135">
        <f t="shared" si="37"/>
        <v>-141.8402999566398</v>
      </c>
      <c r="J135">
        <v>-6</v>
      </c>
      <c r="K135" s="5">
        <f t="shared" si="39"/>
        <v>-78.227455658698318</v>
      </c>
      <c r="L135" s="2">
        <f t="shared" si="38"/>
        <v>2.6311224680859215</v>
      </c>
      <c r="M135">
        <v>800</v>
      </c>
    </row>
    <row r="136" spans="1:13" x14ac:dyDescent="0.4">
      <c r="A136">
        <f>A$14</f>
        <v>900</v>
      </c>
      <c r="B136">
        <v>7</v>
      </c>
      <c r="C136" s="66">
        <f t="shared" si="35"/>
        <v>-43.010299956639813</v>
      </c>
      <c r="D136">
        <v>0</v>
      </c>
      <c r="E136">
        <v>52.1</v>
      </c>
      <c r="F136" s="8">
        <f>-$AG$32</f>
        <v>19.195933119077008</v>
      </c>
      <c r="G136" s="8">
        <f t="shared" si="40"/>
        <v>0</v>
      </c>
      <c r="H136">
        <f t="shared" si="36"/>
        <v>37.843857229090183</v>
      </c>
      <c r="I136">
        <f t="shared" si="37"/>
        <v>-141.8402999566398</v>
      </c>
      <c r="J136">
        <v>-6</v>
      </c>
      <c r="K136" s="5">
        <f t="shared" si="39"/>
        <v>-78.377924110013169</v>
      </c>
      <c r="L136" s="2">
        <f t="shared" si="38"/>
        <v>2.6770993324579617</v>
      </c>
      <c r="M136">
        <v>900</v>
      </c>
    </row>
    <row r="137" spans="1:13" x14ac:dyDescent="0.4">
      <c r="A137">
        <f>A$15</f>
        <v>1000</v>
      </c>
      <c r="B137">
        <v>7</v>
      </c>
      <c r="C137" s="66">
        <f t="shared" si="35"/>
        <v>-43.010299956639813</v>
      </c>
      <c r="D137">
        <v>0</v>
      </c>
      <c r="E137">
        <v>52.1</v>
      </c>
      <c r="F137" s="8">
        <f>-$AG$33</f>
        <v>19.651058367189506</v>
      </c>
      <c r="G137" s="8">
        <f t="shared" si="40"/>
        <v>0</v>
      </c>
      <c r="H137">
        <f t="shared" si="36"/>
        <v>38.359389884318723</v>
      </c>
      <c r="I137">
        <f t="shared" si="37"/>
        <v>-141.8402999566398</v>
      </c>
      <c r="J137">
        <v>-6</v>
      </c>
      <c r="K137" s="5">
        <f t="shared" si="39"/>
        <v>-78.4383315171292</v>
      </c>
      <c r="L137" s="2">
        <f t="shared" si="38"/>
        <v>2.6957825398203652</v>
      </c>
      <c r="M137">
        <v>1000</v>
      </c>
    </row>
    <row r="138" spans="1:13" x14ac:dyDescent="0.4">
      <c r="A138">
        <f>A$17</f>
        <v>2000</v>
      </c>
      <c r="B138">
        <v>7</v>
      </c>
      <c r="C138" s="66">
        <f t="shared" si="35"/>
        <v>-43.010299956639813</v>
      </c>
      <c r="D138">
        <v>0</v>
      </c>
      <c r="E138">
        <v>52.1</v>
      </c>
      <c r="F138" s="8">
        <f>-$AG$34</f>
        <v>22.661602950889701</v>
      </c>
      <c r="G138" s="8">
        <f t="shared" si="40"/>
        <v>0</v>
      </c>
      <c r="H138">
        <f t="shared" si="36"/>
        <v>39.906131032509172</v>
      </c>
      <c r="I138">
        <f t="shared" si="37"/>
        <v>-141.8402999566398</v>
      </c>
      <c r="J138">
        <v>-6</v>
      </c>
      <c r="K138" s="5">
        <f t="shared" si="39"/>
        <v>-76.974528081619468</v>
      </c>
      <c r="L138" s="2">
        <f t="shared" si="38"/>
        <v>2.2776903633569345</v>
      </c>
      <c r="M138">
        <v>2000</v>
      </c>
    </row>
    <row r="139" spans="1:13" x14ac:dyDescent="0.4">
      <c r="A139">
        <f>A$18</f>
        <v>3000</v>
      </c>
      <c r="B139">
        <v>7</v>
      </c>
      <c r="C139" s="66">
        <f t="shared" si="35"/>
        <v>-43.010299956639813</v>
      </c>
      <c r="D139">
        <v>0</v>
      </c>
      <c r="E139">
        <v>52.1</v>
      </c>
      <c r="F139" s="8">
        <f>-$AG$35</f>
        <v>24.428119418305538</v>
      </c>
      <c r="G139" s="8">
        <f t="shared" si="40"/>
        <v>0</v>
      </c>
      <c r="H139">
        <f t="shared" si="36"/>
        <v>40.679564437234369</v>
      </c>
      <c r="I139">
        <f t="shared" si="37"/>
        <v>-141.8402999566398</v>
      </c>
      <c r="J139">
        <v>-6</v>
      </c>
      <c r="K139" s="5">
        <f t="shared" si="39"/>
        <v>-75.98144501892881</v>
      </c>
      <c r="L139" s="2">
        <f t="shared" si="38"/>
        <v>2.0316108858521877</v>
      </c>
      <c r="M139">
        <v>3000</v>
      </c>
    </row>
    <row r="140" spans="1:13" x14ac:dyDescent="0.4">
      <c r="A140">
        <f>A$19</f>
        <v>4000</v>
      </c>
      <c r="B140">
        <v>7</v>
      </c>
      <c r="C140" s="66">
        <f t="shared" si="35"/>
        <v>-43.010299956639813</v>
      </c>
      <c r="D140">
        <v>0</v>
      </c>
      <c r="E140">
        <v>52.1</v>
      </c>
      <c r="F140" s="8">
        <f>-$AG$36</f>
        <v>25.671964061280551</v>
      </c>
      <c r="G140" s="8">
        <f t="shared" si="40"/>
        <v>0</v>
      </c>
      <c r="H140">
        <f t="shared" si="36"/>
        <v>41.453026844503796</v>
      </c>
      <c r="I140">
        <f t="shared" si="37"/>
        <v>-141.8402999566398</v>
      </c>
      <c r="J140">
        <v>-6</v>
      </c>
      <c r="K140" s="5">
        <f t="shared" si="39"/>
        <v>-75.511062783223238</v>
      </c>
      <c r="L140" s="2">
        <f t="shared" si="38"/>
        <v>1.9245155274236012</v>
      </c>
      <c r="M140">
        <v>4000</v>
      </c>
    </row>
  </sheetData>
  <mergeCells count="2">
    <mergeCell ref="S5:X12"/>
    <mergeCell ref="S14:X17"/>
  </mergeCells>
  <pageMargins left="0.7" right="0.7" top="0.78740157499999996" bottom="0.78740157499999996"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52"/>
  <sheetViews>
    <sheetView zoomScale="85" zoomScaleNormal="85" workbookViewId="0">
      <selection activeCell="N35" sqref="N35"/>
    </sheetView>
  </sheetViews>
  <sheetFormatPr defaultColWidth="11.3828125" defaultRowHeight="14.6" x14ac:dyDescent="0.4"/>
  <cols>
    <col min="2" max="2" width="9.3046875" bestFit="1" customWidth="1"/>
    <col min="3" max="3" width="9.3046875" customWidth="1"/>
    <col min="4" max="4" width="9.84375" bestFit="1" customWidth="1"/>
    <col min="5" max="5" width="9.84375" customWidth="1"/>
    <col min="6" max="7" width="7.69140625" customWidth="1"/>
    <col min="20" max="20" width="13" customWidth="1"/>
  </cols>
  <sheetData>
    <row r="1" spans="1:20" ht="51.9" thickBot="1" x14ac:dyDescent="0.45">
      <c r="A1" s="33" t="s">
        <v>161</v>
      </c>
      <c r="B1" s="36" t="s">
        <v>162</v>
      </c>
      <c r="C1" s="11" t="s">
        <v>52</v>
      </c>
      <c r="D1" s="32" t="s">
        <v>164</v>
      </c>
      <c r="E1" s="32" t="s">
        <v>163</v>
      </c>
      <c r="F1" s="84" t="s">
        <v>56</v>
      </c>
      <c r="G1" s="86"/>
      <c r="H1" s="1" t="s">
        <v>75</v>
      </c>
      <c r="M1" s="1" t="s">
        <v>55</v>
      </c>
    </row>
    <row r="2" spans="1:20" x14ac:dyDescent="0.4">
      <c r="A2" s="34">
        <v>15</v>
      </c>
      <c r="B2" s="88">
        <f>'FS Antenna Gain'!$B$5</f>
        <v>-0.66666666666666674</v>
      </c>
      <c r="C2" s="90">
        <f t="shared" ref="C2:C19" si="0">DEGREES(ASIN(HeightPTP/$A2))</f>
        <v>90</v>
      </c>
      <c r="D2" s="91">
        <f>EIRP+$B2+DCtime+POL+B.Outdoor+L.oob+MG-Irx</f>
        <v>89.402420742776513</v>
      </c>
      <c r="E2" s="92">
        <f t="shared" ref="E2:E19" si="1">1000*10^(($D2-32.44-20*LOG10(FC))/20)</f>
        <v>8.9794839886102071</v>
      </c>
      <c r="F2" s="85">
        <f>A2</f>
        <v>15</v>
      </c>
      <c r="G2" s="87"/>
      <c r="M2" s="12" t="s">
        <v>50</v>
      </c>
      <c r="N2" s="13">
        <v>78500</v>
      </c>
      <c r="O2" s="14" t="s">
        <v>24</v>
      </c>
      <c r="P2" s="15" t="s">
        <v>51</v>
      </c>
      <c r="Q2" s="15"/>
      <c r="R2" s="16"/>
      <c r="S2" s="16"/>
      <c r="T2" s="17"/>
    </row>
    <row r="3" spans="1:20" x14ac:dyDescent="0.4">
      <c r="A3" s="34">
        <v>50</v>
      </c>
      <c r="B3" s="88">
        <f>'FS Antenna Gain'!$B$12</f>
        <v>3.6406046128051033</v>
      </c>
      <c r="C3" s="90">
        <f t="shared" si="0"/>
        <v>17.457603123722095</v>
      </c>
      <c r="D3" s="91">
        <f t="shared" ref="D3:D19" si="2">EIRP+$B3+DCtime+POL+B.Outdoor+L.oob+MG-Irx</f>
        <v>93.709692022248291</v>
      </c>
      <c r="E3" s="91">
        <f t="shared" si="1"/>
        <v>14.743987172465644</v>
      </c>
      <c r="F3" s="85">
        <f t="shared" ref="F3:F19" si="3">A3</f>
        <v>50</v>
      </c>
      <c r="G3" s="87"/>
      <c r="M3" s="18" t="s">
        <v>53</v>
      </c>
      <c r="N3" s="19">
        <v>1500</v>
      </c>
      <c r="O3" s="20" t="s">
        <v>24</v>
      </c>
      <c r="P3" s="21" t="s">
        <v>54</v>
      </c>
      <c r="Q3" s="21"/>
      <c r="R3" s="22"/>
      <c r="S3" s="22"/>
      <c r="T3" s="23"/>
    </row>
    <row r="4" spans="1:20" x14ac:dyDescent="0.4">
      <c r="A4" s="34">
        <v>100</v>
      </c>
      <c r="B4" s="88">
        <f>'FS Antenna Gain'!$B$22</f>
        <v>11.056928146072615</v>
      </c>
      <c r="C4" s="90">
        <f t="shared" si="0"/>
        <v>8.6269265586786403</v>
      </c>
      <c r="D4" s="91">
        <f t="shared" si="2"/>
        <v>101.12601555551581</v>
      </c>
      <c r="E4" s="91">
        <f t="shared" si="1"/>
        <v>34.628295988336951</v>
      </c>
      <c r="F4" s="85">
        <f t="shared" si="3"/>
        <v>100</v>
      </c>
      <c r="G4" s="87"/>
      <c r="M4" s="18" t="s">
        <v>20</v>
      </c>
      <c r="N4" s="24">
        <v>15</v>
      </c>
      <c r="O4" s="20" t="s">
        <v>21</v>
      </c>
      <c r="P4" s="21" t="s">
        <v>22</v>
      </c>
      <c r="Q4" s="21"/>
      <c r="R4" s="22"/>
      <c r="S4" s="22"/>
      <c r="T4" s="23"/>
    </row>
    <row r="5" spans="1:20" ht="17.600000000000001" x14ac:dyDescent="0.55000000000000004">
      <c r="A5" s="34">
        <v>200</v>
      </c>
      <c r="B5" s="88">
        <f>'FS Antenna Gain'!$B$42</f>
        <v>19.838572024377303</v>
      </c>
      <c r="C5" s="90">
        <f t="shared" si="0"/>
        <v>4.3012223046703646</v>
      </c>
      <c r="D5" s="91">
        <f t="shared" si="2"/>
        <v>109.90765943382048</v>
      </c>
      <c r="E5" s="91">
        <f t="shared" si="1"/>
        <v>95.172902653138948</v>
      </c>
      <c r="F5" s="85">
        <f t="shared" si="3"/>
        <v>200</v>
      </c>
      <c r="G5" s="87"/>
      <c r="M5" s="18" t="s">
        <v>23</v>
      </c>
      <c r="N5" s="19">
        <v>1250</v>
      </c>
      <c r="O5" s="20" t="s">
        <v>24</v>
      </c>
      <c r="P5" s="21" t="s">
        <v>43</v>
      </c>
      <c r="Q5" s="21"/>
      <c r="R5" s="22"/>
      <c r="S5" s="22"/>
      <c r="T5" s="23"/>
    </row>
    <row r="6" spans="1:20" x14ac:dyDescent="0.4">
      <c r="A6" s="34">
        <v>300</v>
      </c>
      <c r="B6" s="88">
        <f>'FS Antenna Gain'!$B$62</f>
        <v>27.543011778996565</v>
      </c>
      <c r="C6" s="90">
        <f t="shared" si="0"/>
        <v>2.8659839825988622</v>
      </c>
      <c r="D6" s="91">
        <f t="shared" si="2"/>
        <v>117.61209918843976</v>
      </c>
      <c r="E6" s="91">
        <f t="shared" si="1"/>
        <v>231.06560435255787</v>
      </c>
      <c r="F6" s="85">
        <f t="shared" si="3"/>
        <v>300</v>
      </c>
      <c r="G6" s="87"/>
      <c r="M6" s="18" t="s">
        <v>25</v>
      </c>
      <c r="N6" s="24">
        <v>8</v>
      </c>
      <c r="O6" s="20" t="s">
        <v>26</v>
      </c>
      <c r="P6" s="21" t="s">
        <v>27</v>
      </c>
      <c r="Q6" s="21"/>
      <c r="R6" s="22"/>
      <c r="S6" s="22"/>
      <c r="T6" s="23"/>
    </row>
    <row r="7" spans="1:20" ht="17.600000000000001" x14ac:dyDescent="0.55000000000000004">
      <c r="A7" s="34">
        <v>400</v>
      </c>
      <c r="B7" s="88">
        <f>'FS Antenna Gain'!$B$82</f>
        <v>31.403038687188083</v>
      </c>
      <c r="C7" s="90">
        <f t="shared" si="0"/>
        <v>2.1490956268640184</v>
      </c>
      <c r="D7" s="91">
        <f t="shared" si="2"/>
        <v>121.47212609663127</v>
      </c>
      <c r="E7" s="91">
        <f t="shared" si="1"/>
        <v>360.36005795016769</v>
      </c>
      <c r="F7" s="85">
        <f t="shared" si="3"/>
        <v>400</v>
      </c>
      <c r="G7" s="87"/>
      <c r="M7" s="18" t="s">
        <v>28</v>
      </c>
      <c r="N7" s="24">
        <v>-20</v>
      </c>
      <c r="O7" s="20" t="s">
        <v>26</v>
      </c>
      <c r="P7" s="21" t="s">
        <v>29</v>
      </c>
      <c r="Q7" s="21"/>
      <c r="R7" s="22"/>
      <c r="S7" s="22"/>
      <c r="T7" s="23"/>
    </row>
    <row r="8" spans="1:20" x14ac:dyDescent="0.4">
      <c r="A8" s="34">
        <v>500</v>
      </c>
      <c r="B8" s="88">
        <f>'FS Antenna Gain'!$B$102</f>
        <v>33.72086679106053</v>
      </c>
      <c r="C8" s="90">
        <f t="shared" si="0"/>
        <v>1.7191313208778112</v>
      </c>
      <c r="D8" s="91">
        <f t="shared" si="2"/>
        <v>123.78995420050371</v>
      </c>
      <c r="E8" s="91">
        <f t="shared" si="1"/>
        <v>470.57413573796191</v>
      </c>
      <c r="F8" s="85">
        <f t="shared" si="3"/>
        <v>500</v>
      </c>
      <c r="G8" s="87"/>
      <c r="M8" s="18" t="s">
        <v>30</v>
      </c>
      <c r="N8" s="24">
        <v>19</v>
      </c>
      <c r="O8" s="20" t="s">
        <v>31</v>
      </c>
      <c r="P8" s="21" t="s">
        <v>32</v>
      </c>
      <c r="Q8" s="21"/>
      <c r="R8" s="22"/>
      <c r="S8" s="22"/>
      <c r="T8" s="23"/>
    </row>
    <row r="9" spans="1:20" ht="17.600000000000001" x14ac:dyDescent="0.55000000000000004">
      <c r="A9" s="34">
        <v>600</v>
      </c>
      <c r="B9" s="88">
        <f>'FS Antenna Gain'!$B$122</f>
        <v>35.266680605510913</v>
      </c>
      <c r="C9" s="90">
        <f t="shared" si="0"/>
        <v>1.4325437375665075</v>
      </c>
      <c r="D9" s="91">
        <f t="shared" si="2"/>
        <v>125.3357680149541</v>
      </c>
      <c r="E9" s="91">
        <f t="shared" si="1"/>
        <v>562.23612161788685</v>
      </c>
      <c r="F9" s="85">
        <f t="shared" si="3"/>
        <v>600</v>
      </c>
      <c r="G9" s="87"/>
      <c r="M9" s="18" t="s">
        <v>33</v>
      </c>
      <c r="N9" s="25">
        <v>0</v>
      </c>
      <c r="O9" s="20" t="s">
        <v>26</v>
      </c>
      <c r="P9" s="21" t="s">
        <v>34</v>
      </c>
      <c r="Q9" s="21"/>
      <c r="R9" s="22"/>
      <c r="S9" s="22"/>
      <c r="T9" s="23"/>
    </row>
    <row r="10" spans="1:20" x14ac:dyDescent="0.4">
      <c r="A10" s="34">
        <v>700</v>
      </c>
      <c r="B10" s="88">
        <f>'FS Antenna Gain'!$B$142</f>
        <v>36.37107430647346</v>
      </c>
      <c r="C10" s="90">
        <f t="shared" si="0"/>
        <v>1.2278606850101754</v>
      </c>
      <c r="D10" s="91">
        <f t="shared" si="2"/>
        <v>126.44016171591664</v>
      </c>
      <c r="E10" s="91">
        <f t="shared" si="1"/>
        <v>638.46696170038763</v>
      </c>
      <c r="F10" s="85">
        <f t="shared" si="3"/>
        <v>700</v>
      </c>
      <c r="G10" s="87"/>
      <c r="M10" s="18"/>
      <c r="N10" s="25"/>
      <c r="O10" s="20"/>
      <c r="P10" s="21" t="s">
        <v>74</v>
      </c>
      <c r="Q10" s="21"/>
      <c r="R10" s="22"/>
      <c r="S10" s="22"/>
      <c r="T10" s="23"/>
    </row>
    <row r="11" spans="1:20" x14ac:dyDescent="0.4">
      <c r="A11" s="34">
        <v>800</v>
      </c>
      <c r="B11" s="88">
        <f>'FS Antenna Gain'!$B$162</f>
        <v>37.199482008787847</v>
      </c>
      <c r="C11" s="90">
        <f t="shared" si="0"/>
        <v>1.0743588228541847</v>
      </c>
      <c r="D11" s="91">
        <f t="shared" si="2"/>
        <v>127.26856941823104</v>
      </c>
      <c r="E11" s="91">
        <f t="shared" si="1"/>
        <v>702.3584539240245</v>
      </c>
      <c r="F11" s="85">
        <f t="shared" si="3"/>
        <v>800</v>
      </c>
      <c r="G11" s="87"/>
      <c r="M11" s="18" t="s">
        <v>35</v>
      </c>
      <c r="N11" s="24">
        <v>0</v>
      </c>
      <c r="O11" s="20" t="s">
        <v>26</v>
      </c>
      <c r="P11" s="21" t="s">
        <v>36</v>
      </c>
      <c r="Q11" s="21"/>
      <c r="R11" s="22"/>
      <c r="S11" s="22"/>
      <c r="T11" s="23"/>
    </row>
    <row r="12" spans="1:20" x14ac:dyDescent="0.4">
      <c r="A12" s="34">
        <v>900</v>
      </c>
      <c r="B12" s="88">
        <f>'FS Antenna Gain'!$B$182</f>
        <v>37.843857229090183</v>
      </c>
      <c r="C12" s="90">
        <f t="shared" si="0"/>
        <v>0.95497387378491372</v>
      </c>
      <c r="D12" s="91">
        <f t="shared" si="2"/>
        <v>127.91294463853336</v>
      </c>
      <c r="E12" s="91">
        <f t="shared" si="1"/>
        <v>756.44538072754005</v>
      </c>
      <c r="F12" s="85">
        <f t="shared" si="3"/>
        <v>900</v>
      </c>
      <c r="G12" s="87"/>
      <c r="M12" s="18" t="s">
        <v>37</v>
      </c>
      <c r="N12" s="25">
        <f>10*LOG10(BIF.PTP/BW)</f>
        <v>-0.79181246047624798</v>
      </c>
      <c r="O12" s="20" t="s">
        <v>26</v>
      </c>
      <c r="P12" s="21" t="s">
        <v>38</v>
      </c>
      <c r="Q12" s="21"/>
      <c r="R12" s="22"/>
      <c r="S12" s="22"/>
      <c r="T12" s="23"/>
    </row>
    <row r="13" spans="1:20" ht="17.600000000000001" x14ac:dyDescent="0.55000000000000004">
      <c r="A13" s="34">
        <v>1000</v>
      </c>
      <c r="B13" s="88">
        <f>'FS Antenna Gain'!$B$202</f>
        <v>38.359389884318723</v>
      </c>
      <c r="C13" s="90">
        <f t="shared" si="0"/>
        <v>0.8594689248358216</v>
      </c>
      <c r="D13" s="91">
        <f t="shared" si="2"/>
        <v>128.42847729376192</v>
      </c>
      <c r="E13" s="91">
        <f t="shared" si="1"/>
        <v>802.70174656856432</v>
      </c>
      <c r="F13" s="85">
        <f t="shared" si="3"/>
        <v>1000</v>
      </c>
      <c r="G13" s="87"/>
      <c r="M13" s="18" t="s">
        <v>39</v>
      </c>
      <c r="N13" s="24">
        <v>0</v>
      </c>
      <c r="O13" s="20" t="s">
        <v>26</v>
      </c>
      <c r="P13" s="21" t="s">
        <v>41</v>
      </c>
      <c r="Q13" s="21"/>
      <c r="R13" s="22"/>
      <c r="S13" s="22"/>
      <c r="T13" s="23"/>
    </row>
    <row r="14" spans="1:20" ht="17.600000000000001" x14ac:dyDescent="0.55000000000000004">
      <c r="A14" s="34">
        <v>1500</v>
      </c>
      <c r="B14" s="88">
        <f>'FS Antenna Gain'!$B$302</f>
        <v>39.906131032509172</v>
      </c>
      <c r="C14" s="90">
        <f t="shared" si="0"/>
        <v>0.57296734485715262</v>
      </c>
      <c r="D14" s="91">
        <f t="shared" si="2"/>
        <v>129.97521844195236</v>
      </c>
      <c r="E14" s="91">
        <f t="shared" si="1"/>
        <v>959.16045570045867</v>
      </c>
      <c r="F14" s="85">
        <f t="shared" si="3"/>
        <v>1500</v>
      </c>
      <c r="G14" s="87"/>
      <c r="M14" s="18" t="s">
        <v>40</v>
      </c>
      <c r="N14" s="24">
        <v>-23</v>
      </c>
      <c r="O14" s="20" t="s">
        <v>26</v>
      </c>
      <c r="P14" s="21" t="s">
        <v>42</v>
      </c>
      <c r="Q14" s="21"/>
      <c r="R14" s="22"/>
      <c r="S14" s="22"/>
      <c r="T14" s="23"/>
    </row>
    <row r="15" spans="1:20" x14ac:dyDescent="0.4">
      <c r="A15" s="34">
        <v>2000</v>
      </c>
      <c r="B15" s="88">
        <f>'FS Antenna Gain'!$B$402</f>
        <v>40.679564437234369</v>
      </c>
      <c r="C15" s="90">
        <f t="shared" si="0"/>
        <v>0.42972237505959199</v>
      </c>
      <c r="D15" s="91">
        <f t="shared" si="2"/>
        <v>130.74865184667755</v>
      </c>
      <c r="E15" s="91">
        <f t="shared" si="1"/>
        <v>1048.4867235521263</v>
      </c>
      <c r="F15" s="85">
        <f t="shared" si="3"/>
        <v>2000</v>
      </c>
      <c r="G15" s="87"/>
      <c r="M15" s="18" t="s">
        <v>45</v>
      </c>
      <c r="N15" s="24">
        <v>-113.83</v>
      </c>
      <c r="O15" s="20" t="s">
        <v>47</v>
      </c>
      <c r="P15" s="21" t="s">
        <v>46</v>
      </c>
      <c r="Q15" s="21"/>
      <c r="R15" s="22"/>
      <c r="S15" s="22"/>
      <c r="T15" s="23"/>
    </row>
    <row r="16" spans="1:20" ht="17.600000000000001" x14ac:dyDescent="0.55000000000000004">
      <c r="A16" s="34">
        <v>3000</v>
      </c>
      <c r="B16" s="88">
        <f>'FS Antenna Gain'!$B$602</f>
        <v>41.453026844503796</v>
      </c>
      <c r="C16" s="90">
        <f t="shared" si="0"/>
        <v>0.28648009124091373</v>
      </c>
      <c r="D16" s="91">
        <f t="shared" si="2"/>
        <v>131.522114253947</v>
      </c>
      <c r="E16" s="91">
        <f t="shared" si="1"/>
        <v>1146.1357415511779</v>
      </c>
      <c r="F16" s="85">
        <f t="shared" si="3"/>
        <v>3000</v>
      </c>
      <c r="G16" s="87"/>
      <c r="M16" s="18" t="s">
        <v>125</v>
      </c>
      <c r="N16" s="24">
        <v>-3.3</v>
      </c>
      <c r="O16" s="20" t="s">
        <v>26</v>
      </c>
      <c r="P16" s="21" t="s">
        <v>131</v>
      </c>
      <c r="Q16" s="21"/>
      <c r="R16" s="22"/>
      <c r="S16" s="22"/>
    </row>
    <row r="17" spans="1:20" ht="17.600000000000001" x14ac:dyDescent="0.55000000000000004">
      <c r="A17" s="34">
        <v>4000</v>
      </c>
      <c r="B17" s="88">
        <f>'FS Antenna Gain'!$B$802</f>
        <v>41.839765903437019</v>
      </c>
      <c r="C17" s="90">
        <f t="shared" si="0"/>
        <v>0.21485967675343254</v>
      </c>
      <c r="D17" s="91">
        <f t="shared" si="2"/>
        <v>131.90885331288021</v>
      </c>
      <c r="E17" s="91">
        <f t="shared" si="1"/>
        <v>1198.3205549704508</v>
      </c>
      <c r="F17" s="85">
        <f t="shared" si="3"/>
        <v>4000</v>
      </c>
      <c r="G17" s="87"/>
      <c r="M17" s="18" t="s">
        <v>126</v>
      </c>
      <c r="N17" s="24">
        <v>-10.9</v>
      </c>
      <c r="O17" s="20" t="s">
        <v>26</v>
      </c>
      <c r="P17" s="21" t="s">
        <v>132</v>
      </c>
      <c r="Q17" s="21"/>
      <c r="R17" s="22"/>
      <c r="S17" s="22"/>
    </row>
    <row r="18" spans="1:20" ht="17.600000000000001" x14ac:dyDescent="0.55000000000000004">
      <c r="A18" s="34">
        <v>5000</v>
      </c>
      <c r="B18" s="88">
        <f>'FS Antenna Gain'!$B$1002</f>
        <v>42.071811156447914</v>
      </c>
      <c r="C18" s="90">
        <f t="shared" si="0"/>
        <v>0.171887596371299</v>
      </c>
      <c r="D18" s="91">
        <f t="shared" si="2"/>
        <v>132.14089856589109</v>
      </c>
      <c r="E18" s="91">
        <f t="shared" si="1"/>
        <v>1230.7653800034</v>
      </c>
      <c r="F18" s="85">
        <f t="shared" si="3"/>
        <v>5000</v>
      </c>
      <c r="G18" s="87"/>
      <c r="M18" s="18" t="s">
        <v>127</v>
      </c>
      <c r="N18" s="24">
        <v>-7.8</v>
      </c>
      <c r="O18" s="20" t="s">
        <v>26</v>
      </c>
      <c r="P18" s="21" t="s">
        <v>129</v>
      </c>
      <c r="Q18" s="21"/>
      <c r="R18" s="22"/>
    </row>
    <row r="19" spans="1:20" ht="17.600000000000001" x14ac:dyDescent="0.55000000000000004">
      <c r="A19" s="74">
        <v>6000</v>
      </c>
      <c r="B19" s="98">
        <f>'FS Antenna Gain'!$B$1203</f>
        <v>42.226508588011143</v>
      </c>
      <c r="C19" s="99">
        <f t="shared" si="0"/>
        <v>0.14323959799088462</v>
      </c>
      <c r="D19" s="100">
        <f t="shared" si="2"/>
        <v>132.29559599745431</v>
      </c>
      <c r="E19" s="100">
        <f t="shared" si="1"/>
        <v>1252.8819229745311</v>
      </c>
      <c r="F19" s="85">
        <f t="shared" si="3"/>
        <v>6000</v>
      </c>
      <c r="G19" s="87"/>
      <c r="M19" s="18" t="s">
        <v>128</v>
      </c>
      <c r="N19" s="24">
        <v>-26.1</v>
      </c>
      <c r="O19" s="20" t="s">
        <v>26</v>
      </c>
      <c r="P19" s="21" t="s">
        <v>130</v>
      </c>
      <c r="Q19" s="21"/>
      <c r="R19" s="22"/>
    </row>
    <row r="20" spans="1:20" ht="15" thickBot="1" x14ac:dyDescent="0.45">
      <c r="A20" s="22"/>
      <c r="B20" s="22"/>
      <c r="C20" s="22"/>
      <c r="D20" s="22"/>
      <c r="E20" s="22"/>
      <c r="F20" s="22"/>
      <c r="G20" s="22"/>
      <c r="M20" s="26" t="s">
        <v>44</v>
      </c>
      <c r="N20" s="27">
        <f>KT + 10*LOG10(BIF.PTP) + NF + IN.PTP</f>
        <v>-94.860899869919436</v>
      </c>
      <c r="O20" s="28" t="s">
        <v>31</v>
      </c>
      <c r="P20" s="29"/>
      <c r="Q20" s="29"/>
      <c r="R20" s="29"/>
      <c r="S20" s="29"/>
      <c r="T20" s="30"/>
    </row>
    <row r="21" spans="1:20" x14ac:dyDescent="0.4">
      <c r="A21" s="22"/>
      <c r="B21" s="22"/>
      <c r="C21" s="22"/>
      <c r="D21" s="22"/>
      <c r="E21" s="22"/>
      <c r="F21" s="22"/>
      <c r="G21" s="22"/>
    </row>
    <row r="22" spans="1:20" x14ac:dyDescent="0.4">
      <c r="A22" s="72"/>
      <c r="B22" s="72"/>
      <c r="C22" s="72"/>
      <c r="D22" s="80"/>
      <c r="E22" s="80"/>
      <c r="F22" s="72"/>
      <c r="G22" s="72"/>
    </row>
    <row r="23" spans="1:20" x14ac:dyDescent="0.4">
      <c r="A23" s="54"/>
      <c r="B23" s="81"/>
      <c r="C23" s="81"/>
      <c r="D23" s="81"/>
      <c r="E23" s="82"/>
      <c r="F23" s="73"/>
      <c r="G23" s="73"/>
    </row>
    <row r="24" spans="1:20" x14ac:dyDescent="0.4">
      <c r="A24" s="54"/>
      <c r="B24" s="81"/>
      <c r="C24" s="81"/>
      <c r="D24" s="81"/>
      <c r="E24" s="81"/>
      <c r="F24" s="73"/>
      <c r="G24" s="73"/>
    </row>
    <row r="25" spans="1:20" x14ac:dyDescent="0.4">
      <c r="A25" s="54"/>
      <c r="B25" s="81"/>
      <c r="C25" s="81"/>
      <c r="D25" s="81"/>
      <c r="E25" s="81"/>
      <c r="F25" s="73"/>
      <c r="G25" s="73"/>
    </row>
    <row r="26" spans="1:20" x14ac:dyDescent="0.4">
      <c r="A26" s="54"/>
      <c r="B26" s="81"/>
      <c r="C26" s="81"/>
      <c r="D26" s="81"/>
      <c r="E26" s="81"/>
      <c r="F26" s="73"/>
      <c r="G26" s="73"/>
    </row>
    <row r="27" spans="1:20" x14ac:dyDescent="0.4">
      <c r="A27" s="54"/>
      <c r="B27" s="81"/>
      <c r="C27" s="81"/>
      <c r="D27" s="81"/>
      <c r="E27" s="81"/>
      <c r="F27" s="73"/>
      <c r="G27" s="73"/>
    </row>
    <row r="28" spans="1:20" x14ac:dyDescent="0.4">
      <c r="A28" s="54"/>
      <c r="B28" s="81"/>
      <c r="C28" s="81"/>
      <c r="D28" s="81"/>
      <c r="E28" s="81"/>
      <c r="F28" s="73"/>
      <c r="G28" s="73"/>
    </row>
    <row r="29" spans="1:20" x14ac:dyDescent="0.4">
      <c r="A29" s="54"/>
      <c r="B29" s="81"/>
      <c r="C29" s="81"/>
      <c r="D29" s="81"/>
      <c r="E29" s="81"/>
      <c r="F29" s="73"/>
      <c r="G29" s="73"/>
    </row>
    <row r="30" spans="1:20" x14ac:dyDescent="0.4">
      <c r="A30" s="54"/>
      <c r="B30" s="81"/>
      <c r="C30" s="81"/>
      <c r="D30" s="81"/>
      <c r="E30" s="81"/>
      <c r="F30" s="73"/>
      <c r="G30" s="73"/>
    </row>
    <row r="31" spans="1:20" x14ac:dyDescent="0.4">
      <c r="A31" s="54"/>
      <c r="B31" s="81"/>
      <c r="C31" s="81"/>
      <c r="D31" s="81"/>
      <c r="E31" s="81"/>
      <c r="F31" s="73"/>
      <c r="G31" s="73"/>
    </row>
    <row r="32" spans="1:20" x14ac:dyDescent="0.4">
      <c r="A32" s="54"/>
      <c r="B32" s="81"/>
      <c r="C32" s="81"/>
      <c r="D32" s="81"/>
      <c r="E32" s="81"/>
      <c r="F32" s="73"/>
      <c r="G32" s="73"/>
    </row>
    <row r="33" spans="1:7" x14ac:dyDescent="0.4">
      <c r="A33" s="54"/>
      <c r="B33" s="81"/>
      <c r="C33" s="81"/>
      <c r="D33" s="81"/>
      <c r="E33" s="81"/>
      <c r="F33" s="73"/>
      <c r="G33" s="73"/>
    </row>
    <row r="34" spans="1:7" x14ac:dyDescent="0.4">
      <c r="A34" s="54"/>
      <c r="B34" s="81"/>
      <c r="C34" s="81"/>
      <c r="D34" s="81"/>
      <c r="E34" s="81"/>
      <c r="F34" s="73"/>
      <c r="G34" s="73"/>
    </row>
    <row r="35" spans="1:7" x14ac:dyDescent="0.4">
      <c r="A35" s="54"/>
      <c r="B35" s="81"/>
      <c r="C35" s="81"/>
      <c r="D35" s="81"/>
      <c r="E35" s="81"/>
      <c r="F35" s="73"/>
      <c r="G35" s="73"/>
    </row>
    <row r="36" spans="1:7" x14ac:dyDescent="0.4">
      <c r="A36" s="54"/>
      <c r="B36" s="81"/>
      <c r="C36" s="81"/>
      <c r="D36" s="81"/>
      <c r="E36" s="81"/>
      <c r="F36" s="73"/>
      <c r="G36" s="73"/>
    </row>
    <row r="37" spans="1:7" x14ac:dyDescent="0.4">
      <c r="A37" s="54"/>
      <c r="B37" s="81"/>
      <c r="C37" s="81"/>
      <c r="D37" s="81"/>
      <c r="E37" s="81"/>
      <c r="F37" s="73"/>
      <c r="G37" s="73"/>
    </row>
    <row r="38" spans="1:7" x14ac:dyDescent="0.4">
      <c r="A38" s="54"/>
      <c r="B38" s="81"/>
      <c r="C38" s="81"/>
      <c r="D38" s="81"/>
      <c r="E38" s="81"/>
      <c r="F38" s="73"/>
      <c r="G38" s="73"/>
    </row>
    <row r="39" spans="1:7" x14ac:dyDescent="0.4">
      <c r="A39" s="54"/>
      <c r="B39" s="81"/>
      <c r="C39" s="81"/>
      <c r="D39" s="81"/>
      <c r="E39" s="81"/>
      <c r="F39" s="73"/>
      <c r="G39" s="73"/>
    </row>
    <row r="40" spans="1:7" x14ac:dyDescent="0.4">
      <c r="A40" s="54"/>
      <c r="B40" s="81"/>
      <c r="C40" s="81"/>
      <c r="D40" s="81"/>
      <c r="E40" s="81"/>
      <c r="F40" s="73"/>
      <c r="G40" s="73"/>
    </row>
    <row r="41" spans="1:7" x14ac:dyDescent="0.4">
      <c r="A41" s="22"/>
      <c r="B41" s="22"/>
      <c r="C41" s="22"/>
      <c r="D41" s="22"/>
      <c r="E41" s="22"/>
      <c r="F41" s="22"/>
      <c r="G41" s="22"/>
    </row>
    <row r="42" spans="1:7" x14ac:dyDescent="0.4">
      <c r="A42" s="22"/>
      <c r="B42" s="22"/>
      <c r="C42" s="22"/>
      <c r="D42" s="22"/>
      <c r="E42" s="22"/>
      <c r="F42" s="22"/>
      <c r="G42" s="22"/>
    </row>
    <row r="43" spans="1:7" x14ac:dyDescent="0.4">
      <c r="A43" s="22"/>
      <c r="B43" s="22"/>
      <c r="C43" s="22"/>
      <c r="D43" s="22"/>
      <c r="E43" s="22"/>
      <c r="F43" s="22"/>
      <c r="G43" s="22"/>
    </row>
    <row r="52" spans="22:22" x14ac:dyDescent="0.4">
      <c r="V52" t="s">
        <v>149</v>
      </c>
    </row>
  </sheetData>
  <pageMargins left="0.7" right="0.7" top="0.78740157499999996" bottom="0.78740157499999996"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52"/>
  <sheetViews>
    <sheetView topLeftCell="B1" zoomScaleNormal="80" workbookViewId="0">
      <selection activeCell="N33" sqref="N33"/>
    </sheetView>
  </sheetViews>
  <sheetFormatPr defaultColWidth="11.3828125" defaultRowHeight="14.6" x14ac:dyDescent="0.4"/>
  <cols>
    <col min="2" max="2" width="9.3046875" bestFit="1" customWidth="1"/>
    <col min="3" max="3" width="9.3046875" customWidth="1"/>
    <col min="4" max="4" width="9.84375" bestFit="1" customWidth="1"/>
    <col min="5" max="5" width="9.84375" customWidth="1"/>
    <col min="6" max="7" width="7.69140625" customWidth="1"/>
    <col min="20" max="20" width="13" customWidth="1"/>
  </cols>
  <sheetData>
    <row r="1" spans="1:20" ht="51.9" thickBot="1" x14ac:dyDescent="0.45">
      <c r="A1" s="33" t="s">
        <v>161</v>
      </c>
      <c r="B1" s="36" t="s">
        <v>162</v>
      </c>
      <c r="C1" s="11" t="s">
        <v>52</v>
      </c>
      <c r="D1" s="32" t="s">
        <v>164</v>
      </c>
      <c r="E1" s="32" t="s">
        <v>163</v>
      </c>
      <c r="F1" s="84" t="s">
        <v>56</v>
      </c>
      <c r="G1" s="86"/>
      <c r="H1" s="1" t="s">
        <v>75</v>
      </c>
      <c r="M1" s="1" t="s">
        <v>55</v>
      </c>
    </row>
    <row r="2" spans="1:20" x14ac:dyDescent="0.4">
      <c r="A2" s="34">
        <v>15</v>
      </c>
      <c r="B2" s="88">
        <f>'FS Antenna Gain'!$B$5</f>
        <v>-0.66666666666666674</v>
      </c>
      <c r="C2" s="90">
        <f t="shared" ref="C2:C19" si="0">DEGREES(ASIN(HeightPTP/$A2))</f>
        <v>90</v>
      </c>
      <c r="D2" s="91">
        <f t="shared" ref="D2:D19" si="1">EIRP+$B2+DCtime+POL+B.Outdoor+L.oob+MG-Irx</f>
        <v>112.40242074277651</v>
      </c>
      <c r="E2" s="92">
        <f t="shared" ref="E2:E19" si="2">1000*10^(($D2-32.44-20*LOG10(FC))/20)</f>
        <v>133.64870789559583</v>
      </c>
      <c r="F2" s="85">
        <f>A2</f>
        <v>15</v>
      </c>
      <c r="G2" s="87"/>
      <c r="M2" s="12" t="s">
        <v>50</v>
      </c>
      <c r="N2" s="13">
        <v>74500</v>
      </c>
      <c r="O2" s="14" t="s">
        <v>24</v>
      </c>
      <c r="P2" s="15" t="s">
        <v>51</v>
      </c>
      <c r="Q2" s="15"/>
      <c r="R2" s="16"/>
      <c r="S2" s="16"/>
      <c r="T2" s="17"/>
    </row>
    <row r="3" spans="1:20" x14ac:dyDescent="0.4">
      <c r="A3" s="34">
        <v>50</v>
      </c>
      <c r="B3" s="88">
        <f>'FS Antenna Gain'!$B$12</f>
        <v>3.6406046128051033</v>
      </c>
      <c r="C3" s="90">
        <f t="shared" si="0"/>
        <v>17.457603123722095</v>
      </c>
      <c r="D3" s="91">
        <f t="shared" si="1"/>
        <v>116.70969202224829</v>
      </c>
      <c r="E3" s="91">
        <f t="shared" si="2"/>
        <v>219.44633314439028</v>
      </c>
      <c r="F3" s="85">
        <f t="shared" ref="F3:F19" si="3">A3</f>
        <v>50</v>
      </c>
      <c r="G3" s="87"/>
      <c r="M3" s="18" t="s">
        <v>53</v>
      </c>
      <c r="N3" s="19">
        <v>1500</v>
      </c>
      <c r="O3" s="20" t="s">
        <v>24</v>
      </c>
      <c r="P3" s="21" t="s">
        <v>54</v>
      </c>
      <c r="Q3" s="21"/>
      <c r="R3" s="22"/>
      <c r="S3" s="22"/>
      <c r="T3" s="23"/>
    </row>
    <row r="4" spans="1:20" x14ac:dyDescent="0.4">
      <c r="A4" s="34">
        <v>100</v>
      </c>
      <c r="B4" s="88">
        <f>'FS Antenna Gain'!$B$22</f>
        <v>11.056928146072615</v>
      </c>
      <c r="C4" s="90">
        <f t="shared" si="0"/>
        <v>8.6269265586786403</v>
      </c>
      <c r="D4" s="91">
        <f t="shared" si="1"/>
        <v>124.12601555551581</v>
      </c>
      <c r="E4" s="91">
        <f t="shared" si="2"/>
        <v>515.4001077720925</v>
      </c>
      <c r="F4" s="85">
        <f t="shared" si="3"/>
        <v>100</v>
      </c>
      <c r="G4" s="87"/>
      <c r="M4" s="18" t="s">
        <v>20</v>
      </c>
      <c r="N4" s="24">
        <v>15</v>
      </c>
      <c r="O4" s="20" t="s">
        <v>21</v>
      </c>
      <c r="P4" s="21" t="s">
        <v>22</v>
      </c>
      <c r="Q4" s="21"/>
      <c r="R4" s="22"/>
      <c r="S4" s="22"/>
      <c r="T4" s="23"/>
    </row>
    <row r="5" spans="1:20" ht="17.600000000000001" x14ac:dyDescent="0.55000000000000004">
      <c r="A5" s="34">
        <v>200</v>
      </c>
      <c r="B5" s="88">
        <f>'FS Antenna Gain'!$B$42</f>
        <v>19.838572024377303</v>
      </c>
      <c r="C5" s="90">
        <f t="shared" si="0"/>
        <v>4.3012223046703646</v>
      </c>
      <c r="D5" s="91">
        <f t="shared" si="1"/>
        <v>132.90765943382047</v>
      </c>
      <c r="E5" s="91">
        <f t="shared" si="2"/>
        <v>1416.5330081772347</v>
      </c>
      <c r="F5" s="85">
        <f t="shared" si="3"/>
        <v>200</v>
      </c>
      <c r="G5" s="87"/>
      <c r="M5" s="18" t="s">
        <v>23</v>
      </c>
      <c r="N5" s="19">
        <v>1250</v>
      </c>
      <c r="O5" s="20" t="s">
        <v>24</v>
      </c>
      <c r="P5" s="21" t="s">
        <v>43</v>
      </c>
      <c r="Q5" s="21"/>
      <c r="R5" s="22"/>
      <c r="S5" s="22"/>
      <c r="T5" s="23"/>
    </row>
    <row r="6" spans="1:20" x14ac:dyDescent="0.4">
      <c r="A6" s="34">
        <v>300</v>
      </c>
      <c r="B6" s="88">
        <f>'FS Antenna Gain'!$B$62</f>
        <v>27.543011778996565</v>
      </c>
      <c r="C6" s="90">
        <f t="shared" si="0"/>
        <v>2.8659839825988622</v>
      </c>
      <c r="D6" s="91">
        <f t="shared" si="1"/>
        <v>140.61209918843974</v>
      </c>
      <c r="E6" s="91">
        <f t="shared" si="2"/>
        <v>3439.1307451525354</v>
      </c>
      <c r="F6" s="85">
        <f t="shared" si="3"/>
        <v>300</v>
      </c>
      <c r="G6" s="87"/>
      <c r="M6" s="18" t="s">
        <v>25</v>
      </c>
      <c r="N6" s="24">
        <v>8</v>
      </c>
      <c r="O6" s="20" t="s">
        <v>26</v>
      </c>
      <c r="P6" s="21" t="s">
        <v>27</v>
      </c>
      <c r="Q6" s="21"/>
      <c r="R6" s="22"/>
      <c r="S6" s="22"/>
      <c r="T6" s="23"/>
    </row>
    <row r="7" spans="1:20" ht="17.600000000000001" x14ac:dyDescent="0.55000000000000004">
      <c r="A7" s="34">
        <v>400</v>
      </c>
      <c r="B7" s="88">
        <f>'FS Antenna Gain'!$B$82</f>
        <v>31.403038687188083</v>
      </c>
      <c r="C7" s="90">
        <f t="shared" si="0"/>
        <v>2.1490956268640184</v>
      </c>
      <c r="D7" s="91">
        <f t="shared" si="1"/>
        <v>144.47212609663126</v>
      </c>
      <c r="E7" s="91">
        <f t="shared" si="2"/>
        <v>5363.5215768869675</v>
      </c>
      <c r="F7" s="85">
        <f t="shared" si="3"/>
        <v>400</v>
      </c>
      <c r="G7" s="87"/>
      <c r="M7" s="18" t="s">
        <v>28</v>
      </c>
      <c r="N7" s="24">
        <v>-20</v>
      </c>
      <c r="O7" s="20" t="s">
        <v>26</v>
      </c>
      <c r="P7" s="21" t="s">
        <v>29</v>
      </c>
      <c r="Q7" s="21"/>
      <c r="R7" s="22"/>
      <c r="S7" s="22"/>
      <c r="T7" s="23"/>
    </row>
    <row r="8" spans="1:20" x14ac:dyDescent="0.4">
      <c r="A8" s="34">
        <v>500</v>
      </c>
      <c r="B8" s="88">
        <f>'FS Antenna Gain'!$B$102</f>
        <v>33.72086679106053</v>
      </c>
      <c r="C8" s="90">
        <f t="shared" si="0"/>
        <v>1.7191313208778112</v>
      </c>
      <c r="D8" s="91">
        <f t="shared" si="1"/>
        <v>146.7899542005037</v>
      </c>
      <c r="E8" s="91">
        <f t="shared" si="2"/>
        <v>7003.9241999026353</v>
      </c>
      <c r="F8" s="85">
        <f t="shared" si="3"/>
        <v>500</v>
      </c>
      <c r="G8" s="87"/>
      <c r="M8" s="18" t="s">
        <v>30</v>
      </c>
      <c r="N8" s="24">
        <v>19</v>
      </c>
      <c r="O8" s="20" t="s">
        <v>31</v>
      </c>
      <c r="P8" s="21" t="s">
        <v>32</v>
      </c>
      <c r="Q8" s="21"/>
      <c r="R8" s="22"/>
      <c r="S8" s="22"/>
      <c r="T8" s="23"/>
    </row>
    <row r="9" spans="1:20" ht="17.600000000000001" x14ac:dyDescent="0.55000000000000004">
      <c r="A9" s="34">
        <v>600</v>
      </c>
      <c r="B9" s="88">
        <f>'FS Antenna Gain'!$B$122</f>
        <v>35.266680605510913</v>
      </c>
      <c r="C9" s="90">
        <f t="shared" si="0"/>
        <v>1.4325437375665075</v>
      </c>
      <c r="D9" s="91">
        <f t="shared" si="1"/>
        <v>148.33576801495411</v>
      </c>
      <c r="E9" s="91">
        <f t="shared" si="2"/>
        <v>8368.2014781443904</v>
      </c>
      <c r="F9" s="85">
        <f t="shared" si="3"/>
        <v>600</v>
      </c>
      <c r="G9" s="87"/>
      <c r="M9" s="18" t="s">
        <v>33</v>
      </c>
      <c r="N9" s="25">
        <v>0</v>
      </c>
      <c r="O9" s="20" t="s">
        <v>26</v>
      </c>
      <c r="P9" s="21" t="s">
        <v>34</v>
      </c>
      <c r="Q9" s="21"/>
      <c r="R9" s="22"/>
      <c r="S9" s="22"/>
      <c r="T9" s="23"/>
    </row>
    <row r="10" spans="1:20" x14ac:dyDescent="0.4">
      <c r="A10" s="34">
        <v>700</v>
      </c>
      <c r="B10" s="88">
        <f>'FS Antenna Gain'!$B$142</f>
        <v>36.37107430647346</v>
      </c>
      <c r="C10" s="90">
        <f t="shared" si="0"/>
        <v>1.2278606850101754</v>
      </c>
      <c r="D10" s="91">
        <f t="shared" si="1"/>
        <v>149.44016171591664</v>
      </c>
      <c r="E10" s="91">
        <f t="shared" si="2"/>
        <v>9502.8049020989074</v>
      </c>
      <c r="F10" s="85">
        <f t="shared" si="3"/>
        <v>700</v>
      </c>
      <c r="G10" s="87"/>
      <c r="M10" s="18"/>
      <c r="N10" s="25"/>
      <c r="O10" s="20"/>
      <c r="P10" s="21" t="s">
        <v>74</v>
      </c>
      <c r="Q10" s="21"/>
      <c r="R10" s="22"/>
      <c r="S10" s="22"/>
      <c r="T10" s="23"/>
    </row>
    <row r="11" spans="1:20" x14ac:dyDescent="0.4">
      <c r="A11" s="34">
        <v>800</v>
      </c>
      <c r="B11" s="88">
        <f>'FS Antenna Gain'!$B$162</f>
        <v>37.199482008787847</v>
      </c>
      <c r="C11" s="90">
        <f t="shared" si="0"/>
        <v>1.0743588228541847</v>
      </c>
      <c r="D11" s="91">
        <f t="shared" si="1"/>
        <v>150.26856941823104</v>
      </c>
      <c r="E11" s="91">
        <f t="shared" si="2"/>
        <v>10453.752127133408</v>
      </c>
      <c r="F11" s="85">
        <f t="shared" si="3"/>
        <v>800</v>
      </c>
      <c r="G11" s="87"/>
      <c r="M11" s="18" t="s">
        <v>35</v>
      </c>
      <c r="N11" s="24">
        <v>0</v>
      </c>
      <c r="O11" s="20" t="s">
        <v>26</v>
      </c>
      <c r="P11" s="21" t="s">
        <v>36</v>
      </c>
      <c r="Q11" s="21"/>
      <c r="R11" s="22"/>
      <c r="S11" s="22"/>
      <c r="T11" s="23"/>
    </row>
    <row r="12" spans="1:20" x14ac:dyDescent="0.4">
      <c r="A12" s="34">
        <v>900</v>
      </c>
      <c r="B12" s="88">
        <f>'FS Antenna Gain'!$B$182</f>
        <v>37.843857229090183</v>
      </c>
      <c r="C12" s="90">
        <f t="shared" si="0"/>
        <v>0.95497387378491372</v>
      </c>
      <c r="D12" s="91">
        <f t="shared" si="1"/>
        <v>150.91294463853336</v>
      </c>
      <c r="E12" s="91">
        <f t="shared" si="2"/>
        <v>11258.770309748634</v>
      </c>
      <c r="F12" s="85">
        <f t="shared" si="3"/>
        <v>900</v>
      </c>
      <c r="G12" s="87"/>
      <c r="M12" s="18" t="s">
        <v>37</v>
      </c>
      <c r="N12" s="25">
        <f>10*LOG10(BIF.PTP/BW)</f>
        <v>-0.79181246047624798</v>
      </c>
      <c r="O12" s="20" t="s">
        <v>26</v>
      </c>
      <c r="P12" s="21" t="s">
        <v>38</v>
      </c>
      <c r="Q12" s="21"/>
      <c r="R12" s="22"/>
      <c r="S12" s="22"/>
      <c r="T12" s="23"/>
    </row>
    <row r="13" spans="1:20" ht="17.600000000000001" x14ac:dyDescent="0.55000000000000004">
      <c r="A13" s="34">
        <v>1000</v>
      </c>
      <c r="B13" s="88">
        <f>'FS Antenna Gain'!$B$202</f>
        <v>38.359389884318723</v>
      </c>
      <c r="C13" s="90">
        <f t="shared" si="0"/>
        <v>0.8594689248358216</v>
      </c>
      <c r="D13" s="91">
        <f t="shared" si="1"/>
        <v>151.42847729376192</v>
      </c>
      <c r="E13" s="91">
        <f t="shared" si="2"/>
        <v>11947.240107616795</v>
      </c>
      <c r="F13" s="85">
        <f t="shared" si="3"/>
        <v>1000</v>
      </c>
      <c r="G13" s="87"/>
      <c r="M13" s="18" t="s">
        <v>39</v>
      </c>
      <c r="N13" s="24">
        <v>0</v>
      </c>
      <c r="O13" s="20" t="s">
        <v>26</v>
      </c>
      <c r="P13" s="21" t="s">
        <v>41</v>
      </c>
      <c r="Q13" s="21"/>
      <c r="R13" s="22"/>
      <c r="S13" s="22"/>
      <c r="T13" s="23"/>
    </row>
    <row r="14" spans="1:20" ht="17.600000000000001" x14ac:dyDescent="0.55000000000000004">
      <c r="A14" s="34">
        <v>1500</v>
      </c>
      <c r="B14" s="88">
        <f>'FS Antenna Gain'!$B$302</f>
        <v>39.906131032509172</v>
      </c>
      <c r="C14" s="90">
        <f t="shared" si="0"/>
        <v>0.57296734485715262</v>
      </c>
      <c r="D14" s="91">
        <f t="shared" si="1"/>
        <v>152.97521844195236</v>
      </c>
      <c r="E14" s="91">
        <f t="shared" si="2"/>
        <v>14275.937874772902</v>
      </c>
      <c r="F14" s="85">
        <f t="shared" si="3"/>
        <v>1500</v>
      </c>
      <c r="G14" s="87"/>
      <c r="M14" s="18" t="s">
        <v>40</v>
      </c>
      <c r="N14" s="24">
        <v>0</v>
      </c>
      <c r="O14" s="20" t="s">
        <v>26</v>
      </c>
      <c r="P14" s="21" t="s">
        <v>42</v>
      </c>
      <c r="Q14" s="21"/>
      <c r="R14" s="22"/>
      <c r="S14" s="22"/>
      <c r="T14" s="23"/>
    </row>
    <row r="15" spans="1:20" x14ac:dyDescent="0.4">
      <c r="A15" s="34">
        <v>2000</v>
      </c>
      <c r="B15" s="88">
        <f>'FS Antenna Gain'!$B$402</f>
        <v>40.679564437234369</v>
      </c>
      <c r="C15" s="90">
        <f t="shared" si="0"/>
        <v>0.42972237505959199</v>
      </c>
      <c r="D15" s="91">
        <f t="shared" si="1"/>
        <v>153.74865184667755</v>
      </c>
      <c r="E15" s="91">
        <f t="shared" si="2"/>
        <v>15605.450828374034</v>
      </c>
      <c r="F15" s="85">
        <f t="shared" si="3"/>
        <v>2000</v>
      </c>
      <c r="G15" s="87"/>
      <c r="M15" s="18" t="s">
        <v>45</v>
      </c>
      <c r="N15" s="24">
        <v>-113.83</v>
      </c>
      <c r="O15" s="20" t="s">
        <v>47</v>
      </c>
      <c r="P15" s="21" t="s">
        <v>46</v>
      </c>
      <c r="Q15" s="21"/>
      <c r="R15" s="22"/>
      <c r="S15" s="22"/>
      <c r="T15" s="23"/>
    </row>
    <row r="16" spans="1:20" ht="17.600000000000001" x14ac:dyDescent="0.55000000000000004">
      <c r="A16" s="34">
        <v>3000</v>
      </c>
      <c r="B16" s="88">
        <f>'FS Antenna Gain'!$B$602</f>
        <v>41.453026844503796</v>
      </c>
      <c r="C16" s="90">
        <f t="shared" si="0"/>
        <v>0.28648009124091373</v>
      </c>
      <c r="D16" s="91">
        <f t="shared" si="1"/>
        <v>154.522114253947</v>
      </c>
      <c r="E16" s="91">
        <f t="shared" si="2"/>
        <v>17058.837804663635</v>
      </c>
      <c r="F16" s="85">
        <f t="shared" si="3"/>
        <v>3000</v>
      </c>
      <c r="G16" s="87"/>
      <c r="M16" s="18" t="s">
        <v>125</v>
      </c>
      <c r="N16" s="24">
        <v>-3.3</v>
      </c>
      <c r="O16" s="20" t="s">
        <v>26</v>
      </c>
      <c r="P16" s="21" t="s">
        <v>131</v>
      </c>
      <c r="Q16" s="21"/>
      <c r="R16" s="22"/>
      <c r="S16" s="22"/>
    </row>
    <row r="17" spans="1:20" ht="17.600000000000001" x14ac:dyDescent="0.55000000000000004">
      <c r="A17" s="34">
        <v>4000</v>
      </c>
      <c r="B17" s="88">
        <f>'FS Antenna Gain'!$B$802</f>
        <v>41.839765903437019</v>
      </c>
      <c r="C17" s="90">
        <f t="shared" si="0"/>
        <v>0.21485967675343254</v>
      </c>
      <c r="D17" s="91">
        <f t="shared" si="1"/>
        <v>154.90885331288021</v>
      </c>
      <c r="E17" s="91">
        <f t="shared" si="2"/>
        <v>17835.54534087675</v>
      </c>
      <c r="F17" s="85">
        <f t="shared" si="3"/>
        <v>4000</v>
      </c>
      <c r="G17" s="87"/>
      <c r="M17" s="18" t="s">
        <v>126</v>
      </c>
      <c r="N17" s="24">
        <v>-10.9</v>
      </c>
      <c r="O17" s="20" t="s">
        <v>26</v>
      </c>
      <c r="P17" s="21" t="s">
        <v>132</v>
      </c>
      <c r="Q17" s="21"/>
      <c r="R17" s="22"/>
      <c r="S17" s="22"/>
    </row>
    <row r="18" spans="1:20" ht="17.600000000000001" x14ac:dyDescent="0.55000000000000004">
      <c r="A18" s="34">
        <v>5000</v>
      </c>
      <c r="B18" s="88">
        <f>'FS Antenna Gain'!$B$1002</f>
        <v>42.071811156447914</v>
      </c>
      <c r="C18" s="90">
        <f t="shared" si="0"/>
        <v>0.171887596371299</v>
      </c>
      <c r="D18" s="91">
        <f t="shared" si="1"/>
        <v>155.14089856589109</v>
      </c>
      <c r="E18" s="91">
        <f t="shared" si="2"/>
        <v>18318.447136687344</v>
      </c>
      <c r="F18" s="85">
        <f t="shared" si="3"/>
        <v>5000</v>
      </c>
      <c r="G18" s="87"/>
      <c r="M18" s="18" t="s">
        <v>127</v>
      </c>
      <c r="N18" s="24">
        <v>-7.8</v>
      </c>
      <c r="O18" s="20" t="s">
        <v>26</v>
      </c>
      <c r="P18" s="21" t="s">
        <v>129</v>
      </c>
      <c r="Q18" s="21"/>
      <c r="R18" s="22"/>
    </row>
    <row r="19" spans="1:20" ht="17.600000000000001" x14ac:dyDescent="0.55000000000000004">
      <c r="A19" s="74">
        <v>6000</v>
      </c>
      <c r="B19" s="98">
        <f>'FS Antenna Gain'!$B$1203</f>
        <v>42.226508588011143</v>
      </c>
      <c r="C19" s="99">
        <f t="shared" si="0"/>
        <v>0.14323959799088462</v>
      </c>
      <c r="D19" s="100">
        <f t="shared" si="1"/>
        <v>155.29559599745431</v>
      </c>
      <c r="E19" s="100">
        <f t="shared" si="2"/>
        <v>18647.625004252826</v>
      </c>
      <c r="F19" s="85">
        <f t="shared" si="3"/>
        <v>6000</v>
      </c>
      <c r="G19" s="87"/>
      <c r="M19" s="18" t="s">
        <v>128</v>
      </c>
      <c r="N19" s="24">
        <v>-26.1</v>
      </c>
      <c r="O19" s="20" t="s">
        <v>26</v>
      </c>
      <c r="P19" s="21" t="s">
        <v>130</v>
      </c>
      <c r="Q19" s="21"/>
      <c r="R19" s="22"/>
    </row>
    <row r="20" spans="1:20" ht="15" thickBot="1" x14ac:dyDescent="0.45">
      <c r="A20" s="22"/>
      <c r="B20" s="22"/>
      <c r="C20" s="22"/>
      <c r="D20" s="22"/>
      <c r="E20" s="22"/>
      <c r="F20" s="22"/>
      <c r="G20" s="22"/>
      <c r="M20" s="26" t="s">
        <v>44</v>
      </c>
      <c r="N20" s="27">
        <f>KT + 10*LOG10(BIF.PTP) + NF + IN.PTP</f>
        <v>-94.860899869919436</v>
      </c>
      <c r="O20" s="28" t="s">
        <v>31</v>
      </c>
      <c r="P20" s="29"/>
      <c r="Q20" s="29"/>
      <c r="R20" s="29"/>
      <c r="S20" s="29"/>
      <c r="T20" s="30"/>
    </row>
    <row r="21" spans="1:20" x14ac:dyDescent="0.4">
      <c r="A21" s="22"/>
      <c r="B21" s="22"/>
      <c r="C21" s="22"/>
      <c r="D21" s="22"/>
      <c r="E21" s="22"/>
      <c r="F21" s="22"/>
      <c r="G21" s="22"/>
    </row>
    <row r="22" spans="1:20" x14ac:dyDescent="0.4">
      <c r="A22" s="72"/>
      <c r="B22" s="72"/>
      <c r="C22" s="72"/>
      <c r="D22" s="80"/>
      <c r="E22" s="80"/>
      <c r="F22" s="72"/>
      <c r="G22" s="72"/>
    </row>
    <row r="23" spans="1:20" x14ac:dyDescent="0.4">
      <c r="A23" s="54"/>
      <c r="B23" s="81"/>
      <c r="C23" s="81"/>
      <c r="D23" s="81"/>
      <c r="E23" s="82"/>
      <c r="F23" s="73"/>
      <c r="G23" s="73"/>
    </row>
    <row r="24" spans="1:20" x14ac:dyDescent="0.4">
      <c r="A24" s="54"/>
      <c r="B24" s="81"/>
      <c r="C24" s="81"/>
      <c r="D24" s="81"/>
      <c r="E24" s="81"/>
      <c r="F24" s="73"/>
      <c r="G24" s="73"/>
    </row>
    <row r="25" spans="1:20" x14ac:dyDescent="0.4">
      <c r="A25" s="54"/>
      <c r="B25" s="81"/>
      <c r="C25" s="81"/>
      <c r="D25" s="81"/>
      <c r="E25" s="81"/>
      <c r="F25" s="73"/>
      <c r="G25" s="73"/>
    </row>
    <row r="26" spans="1:20" x14ac:dyDescent="0.4">
      <c r="A26" s="54"/>
      <c r="B26" s="81"/>
      <c r="C26" s="81"/>
      <c r="D26" s="81"/>
      <c r="E26" s="81"/>
      <c r="F26" s="73"/>
      <c r="G26" s="73"/>
    </row>
    <row r="27" spans="1:20" x14ac:dyDescent="0.4">
      <c r="A27" s="54"/>
      <c r="B27" s="81"/>
      <c r="C27" s="81"/>
      <c r="D27" s="81"/>
      <c r="E27" s="81"/>
      <c r="F27" s="73"/>
      <c r="G27" s="73"/>
    </row>
    <row r="28" spans="1:20" x14ac:dyDescent="0.4">
      <c r="A28" s="54"/>
      <c r="B28" s="81"/>
      <c r="C28" s="81"/>
      <c r="D28" s="81"/>
      <c r="E28" s="81"/>
      <c r="F28" s="73"/>
      <c r="G28" s="73"/>
    </row>
    <row r="29" spans="1:20" x14ac:dyDescent="0.4">
      <c r="A29" s="54"/>
      <c r="B29" s="81"/>
      <c r="C29" s="81"/>
      <c r="D29" s="81"/>
      <c r="E29" s="81"/>
      <c r="F29" s="73"/>
      <c r="G29" s="73"/>
    </row>
    <row r="30" spans="1:20" x14ac:dyDescent="0.4">
      <c r="A30" s="54"/>
      <c r="B30" s="81"/>
      <c r="C30" s="81"/>
      <c r="D30" s="81"/>
      <c r="E30" s="81"/>
      <c r="F30" s="73"/>
      <c r="G30" s="73"/>
    </row>
    <row r="31" spans="1:20" x14ac:dyDescent="0.4">
      <c r="A31" s="54"/>
      <c r="B31" s="81"/>
      <c r="C31" s="81"/>
      <c r="D31" s="81"/>
      <c r="E31" s="81"/>
      <c r="F31" s="73"/>
      <c r="G31" s="73"/>
    </row>
    <row r="32" spans="1:20" x14ac:dyDescent="0.4">
      <c r="A32" s="54"/>
      <c r="B32" s="81"/>
      <c r="C32" s="81"/>
      <c r="D32" s="81"/>
      <c r="E32" s="81"/>
      <c r="F32" s="73"/>
      <c r="G32" s="73"/>
    </row>
    <row r="33" spans="1:7" x14ac:dyDescent="0.4">
      <c r="A33" s="54"/>
      <c r="B33" s="81"/>
      <c r="C33" s="81"/>
      <c r="D33" s="81"/>
      <c r="E33" s="81"/>
      <c r="F33" s="73"/>
      <c r="G33" s="73"/>
    </row>
    <row r="34" spans="1:7" x14ac:dyDescent="0.4">
      <c r="A34" s="54"/>
      <c r="B34" s="81"/>
      <c r="C34" s="81"/>
      <c r="D34" s="81"/>
      <c r="E34" s="81"/>
      <c r="F34" s="73"/>
      <c r="G34" s="73"/>
    </row>
    <row r="35" spans="1:7" x14ac:dyDescent="0.4">
      <c r="A35" s="54"/>
      <c r="B35" s="81"/>
      <c r="C35" s="81"/>
      <c r="D35" s="81"/>
      <c r="E35" s="81"/>
      <c r="F35" s="73"/>
      <c r="G35" s="73"/>
    </row>
    <row r="36" spans="1:7" x14ac:dyDescent="0.4">
      <c r="A36" s="54"/>
      <c r="B36" s="81"/>
      <c r="C36" s="81"/>
      <c r="D36" s="81"/>
      <c r="E36" s="81"/>
      <c r="F36" s="73"/>
      <c r="G36" s="73"/>
    </row>
    <row r="37" spans="1:7" x14ac:dyDescent="0.4">
      <c r="A37" s="54"/>
      <c r="B37" s="81"/>
      <c r="C37" s="81"/>
      <c r="D37" s="81"/>
      <c r="E37" s="81"/>
      <c r="F37" s="73"/>
      <c r="G37" s="73"/>
    </row>
    <row r="38" spans="1:7" x14ac:dyDescent="0.4">
      <c r="A38" s="54"/>
      <c r="B38" s="81"/>
      <c r="C38" s="81"/>
      <c r="D38" s="81"/>
      <c r="E38" s="81"/>
      <c r="F38" s="73"/>
      <c r="G38" s="73"/>
    </row>
    <row r="39" spans="1:7" x14ac:dyDescent="0.4">
      <c r="A39" s="54"/>
      <c r="B39" s="81"/>
      <c r="C39" s="81"/>
      <c r="D39" s="81"/>
      <c r="E39" s="81"/>
      <c r="F39" s="73"/>
      <c r="G39" s="73"/>
    </row>
    <row r="40" spans="1:7" x14ac:dyDescent="0.4">
      <c r="A40" s="54"/>
      <c r="B40" s="81"/>
      <c r="C40" s="81"/>
      <c r="D40" s="81"/>
      <c r="E40" s="81"/>
      <c r="F40" s="73"/>
      <c r="G40" s="73"/>
    </row>
    <row r="41" spans="1:7" x14ac:dyDescent="0.4">
      <c r="A41" s="22"/>
      <c r="B41" s="22"/>
      <c r="C41" s="22"/>
      <c r="D41" s="22"/>
      <c r="E41" s="22"/>
      <c r="F41" s="22"/>
      <c r="G41" s="22"/>
    </row>
    <row r="42" spans="1:7" x14ac:dyDescent="0.4">
      <c r="A42" s="22"/>
      <c r="B42" s="22"/>
      <c r="C42" s="22"/>
      <c r="D42" s="22"/>
      <c r="E42" s="22"/>
      <c r="F42" s="22"/>
      <c r="G42" s="22"/>
    </row>
    <row r="43" spans="1:7" x14ac:dyDescent="0.4">
      <c r="A43" s="22"/>
      <c r="B43" s="22"/>
      <c r="C43" s="22"/>
      <c r="D43" s="22"/>
      <c r="E43" s="22"/>
      <c r="F43" s="22"/>
      <c r="G43" s="22"/>
    </row>
    <row r="52" spans="22:22" x14ac:dyDescent="0.4">
      <c r="V52" t="s">
        <v>149</v>
      </c>
    </row>
  </sheetData>
  <pageMargins left="0.7" right="0.7" top="0.78740157499999996" bottom="0.78740157499999996"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F52"/>
  <sheetViews>
    <sheetView zoomScale="85" zoomScaleNormal="85" workbookViewId="0">
      <selection activeCell="O41" sqref="O41"/>
    </sheetView>
  </sheetViews>
  <sheetFormatPr defaultColWidth="11.3828125" defaultRowHeight="14.6" x14ac:dyDescent="0.4"/>
  <cols>
    <col min="2" max="2" width="9.3046875" bestFit="1" customWidth="1"/>
    <col min="3" max="3" width="9.3046875" customWidth="1"/>
    <col min="4" max="4" width="9.84375" bestFit="1" customWidth="1"/>
    <col min="5" max="5" width="9.84375" customWidth="1"/>
    <col min="6" max="6" width="9.69140625" customWidth="1"/>
    <col min="7" max="7" width="7.69140625" customWidth="1"/>
    <col min="8" max="8" width="9.3828125" customWidth="1"/>
    <col min="9" max="9" width="10.3046875" customWidth="1"/>
    <col min="10" max="10" width="7.69140625" customWidth="1"/>
    <col min="11" max="17" width="8" customWidth="1"/>
    <col min="30" max="30" width="13" customWidth="1"/>
  </cols>
  <sheetData>
    <row r="1" spans="1:30" ht="90.45" thickBot="1" x14ac:dyDescent="0.45">
      <c r="A1" s="33" t="s">
        <v>161</v>
      </c>
      <c r="B1" s="36" t="s">
        <v>162</v>
      </c>
      <c r="C1" s="11" t="s">
        <v>52</v>
      </c>
      <c r="D1" s="32" t="s">
        <v>164</v>
      </c>
      <c r="E1" s="32" t="s">
        <v>135</v>
      </c>
      <c r="F1" s="31" t="s">
        <v>136</v>
      </c>
      <c r="G1" s="84" t="s">
        <v>56</v>
      </c>
      <c r="H1" s="32" t="s">
        <v>139</v>
      </c>
      <c r="I1" s="31" t="s">
        <v>140</v>
      </c>
      <c r="J1" s="32" t="s">
        <v>137</v>
      </c>
      <c r="K1" s="31" t="s">
        <v>138</v>
      </c>
      <c r="L1" s="32" t="s">
        <v>143</v>
      </c>
      <c r="M1" s="31" t="s">
        <v>144</v>
      </c>
      <c r="N1" s="32" t="s">
        <v>141</v>
      </c>
      <c r="O1" s="31" t="s">
        <v>142</v>
      </c>
      <c r="P1" s="32" t="s">
        <v>147</v>
      </c>
      <c r="Q1" s="31" t="s">
        <v>148</v>
      </c>
      <c r="R1" s="1" t="s">
        <v>75</v>
      </c>
      <c r="W1" s="1" t="s">
        <v>55</v>
      </c>
    </row>
    <row r="2" spans="1:30" x14ac:dyDescent="0.4">
      <c r="A2" s="34">
        <v>15</v>
      </c>
      <c r="B2" s="88">
        <f>'FS Antenna Gain'!$B$5</f>
        <v>-0.66666666666666674</v>
      </c>
      <c r="C2" s="90">
        <f t="shared" ref="C2:C19" si="0">DEGREES(ASIN(HeightPTP/$A2))</f>
        <v>90</v>
      </c>
      <c r="D2" s="91">
        <f t="shared" ref="D2:D19" si="1">EIRP+$B2+DCtime+POL+B.Outdoor+L.oob+MG-Irx</f>
        <v>89.402420742776513</v>
      </c>
      <c r="E2" s="93">
        <f t="shared" ref="E2:E19" si="2">EIRP+$B2+DCtime+POL+B.Trad+L.oob+MG-Irx</f>
        <v>66.402420742776513</v>
      </c>
      <c r="F2" s="94">
        <f t="shared" ref="F2:F19" si="3">1000*10^(($E2-32.44-20*LOG10(FC))/20)</f>
        <v>0.63569878356814569</v>
      </c>
      <c r="G2" s="101">
        <f>A2</f>
        <v>15</v>
      </c>
      <c r="H2" s="93">
        <f t="shared" ref="H2:H19" si="4">EIRP+$B2+DCtime+POL+$X$18+L.oob+MG-Irx</f>
        <v>86.102420742776516</v>
      </c>
      <c r="I2" s="94">
        <f t="shared" ref="I2:I19" si="5">1000*10^(($H2-32.44-20*LOG10(FC))/20)</f>
        <v>6.1411736863876252</v>
      </c>
      <c r="J2" s="93">
        <f t="shared" ref="J2:J19" si="6">EIRP+$B2+DCtime+POL+$X$20+L.oob+MG-Irx</f>
        <v>81.602420742776516</v>
      </c>
      <c r="K2" s="94">
        <f t="shared" ref="K2:K19" si="7">1000*10^(($J2-32.44-20*LOG10(FC))/20)</f>
        <v>3.6580646818176064</v>
      </c>
      <c r="L2" s="93">
        <f t="shared" ref="L2:L19" si="8">EIRP+$B2+DCtime+POL+B.ther+L.oob+MG-Irx</f>
        <v>37.402420742776513</v>
      </c>
      <c r="M2" s="94">
        <f t="shared" ref="M2:M19" si="9">1000*10^(($L2-32.44-20*LOG10(FC))/20)</f>
        <v>2.2555443992947465E-2</v>
      </c>
      <c r="N2" s="93">
        <f t="shared" ref="N2:N19" si="10">EIRP+$B2+DCtime+POL+$X$19+L.oob+MG-Irx</f>
        <v>78.502420742776522</v>
      </c>
      <c r="O2" s="94">
        <f t="shared" ref="O2:O19" si="11">1000*10^(($N2-32.44-20*LOG10(FC))/20)</f>
        <v>2.5600672884286588</v>
      </c>
      <c r="P2" s="93">
        <f t="shared" ref="P2:P19" si="12">EIRP+$B2+DCtime+POL+$X$21+L.oob+MG-Irx</f>
        <v>63.302420742776519</v>
      </c>
      <c r="Q2" s="94">
        <f t="shared" ref="Q2:Q19" si="13">1000*10^(($P2-32.44-20*LOG10(FC))/20)</f>
        <v>0.44488870554854865</v>
      </c>
      <c r="W2" s="12" t="s">
        <v>50</v>
      </c>
      <c r="X2" s="13">
        <v>78500</v>
      </c>
      <c r="Y2" s="14" t="s">
        <v>24</v>
      </c>
      <c r="Z2" s="15" t="s">
        <v>51</v>
      </c>
      <c r="AA2" s="15"/>
      <c r="AB2" s="16"/>
      <c r="AC2" s="16"/>
      <c r="AD2" s="17"/>
    </row>
    <row r="3" spans="1:30" x14ac:dyDescent="0.4">
      <c r="A3" s="34">
        <v>50</v>
      </c>
      <c r="B3" s="88">
        <f>'FS Antenna Gain'!$B$12</f>
        <v>3.6406046128051033</v>
      </c>
      <c r="C3" s="90">
        <f t="shared" si="0"/>
        <v>17.457603123722095</v>
      </c>
      <c r="D3" s="91">
        <f t="shared" si="1"/>
        <v>93.709692022248291</v>
      </c>
      <c r="E3" s="93">
        <f t="shared" si="2"/>
        <v>70.709692022248291</v>
      </c>
      <c r="F3" s="94">
        <f t="shared" si="3"/>
        <v>1.0437943563760854</v>
      </c>
      <c r="G3" s="101">
        <f t="shared" ref="G3:G19" si="14">A3</f>
        <v>50</v>
      </c>
      <c r="H3" s="93">
        <f t="shared" si="4"/>
        <v>90.409692022248294</v>
      </c>
      <c r="I3" s="94">
        <f t="shared" si="5"/>
        <v>10.083584554617241</v>
      </c>
      <c r="J3" s="93">
        <f t="shared" si="6"/>
        <v>85.909692022248294</v>
      </c>
      <c r="K3" s="94">
        <f t="shared" si="7"/>
        <v>6.0064095902593309</v>
      </c>
      <c r="L3" s="93">
        <f t="shared" si="8"/>
        <v>41.709692022248291</v>
      </c>
      <c r="M3" s="94">
        <f t="shared" si="9"/>
        <v>3.7035221324867723E-2</v>
      </c>
      <c r="N3" s="93">
        <f t="shared" si="10"/>
        <v>82.809692022248285</v>
      </c>
      <c r="O3" s="94">
        <f t="shared" si="11"/>
        <v>4.2035376764542827</v>
      </c>
      <c r="P3" s="93">
        <f t="shared" si="12"/>
        <v>67.609692022248282</v>
      </c>
      <c r="Q3" s="94">
        <f t="shared" si="13"/>
        <v>0.73049112578214781</v>
      </c>
      <c r="W3" s="18" t="s">
        <v>53</v>
      </c>
      <c r="X3" s="19">
        <v>1500</v>
      </c>
      <c r="Y3" s="20" t="s">
        <v>24</v>
      </c>
      <c r="Z3" s="21" t="s">
        <v>54</v>
      </c>
      <c r="AA3" s="21"/>
      <c r="AB3" s="22"/>
      <c r="AC3" s="22"/>
      <c r="AD3" s="23"/>
    </row>
    <row r="4" spans="1:30" x14ac:dyDescent="0.4">
      <c r="A4" s="34">
        <v>100</v>
      </c>
      <c r="B4" s="88">
        <f>'FS Antenna Gain'!$B$22</f>
        <v>11.056928146072615</v>
      </c>
      <c r="C4" s="90">
        <f t="shared" si="0"/>
        <v>8.6269265586786403</v>
      </c>
      <c r="D4" s="91">
        <f t="shared" si="1"/>
        <v>101.12601555551581</v>
      </c>
      <c r="E4" s="93">
        <f t="shared" si="2"/>
        <v>78.126015555515806</v>
      </c>
      <c r="F4" s="94">
        <f t="shared" si="3"/>
        <v>2.4514956165349298</v>
      </c>
      <c r="G4" s="101">
        <f t="shared" si="14"/>
        <v>100</v>
      </c>
      <c r="H4" s="93">
        <f t="shared" si="4"/>
        <v>97.826015555515795</v>
      </c>
      <c r="I4" s="94">
        <f t="shared" si="5"/>
        <v>23.682694951932397</v>
      </c>
      <c r="J4" s="93">
        <f t="shared" si="6"/>
        <v>93.326015555515795</v>
      </c>
      <c r="K4" s="94">
        <f t="shared" si="7"/>
        <v>14.106884839611734</v>
      </c>
      <c r="L4" s="93">
        <f t="shared" si="8"/>
        <v>49.126015555515799</v>
      </c>
      <c r="M4" s="94">
        <f t="shared" si="9"/>
        <v>8.6982346839401162E-2</v>
      </c>
      <c r="N4" s="93">
        <f t="shared" si="10"/>
        <v>90.226015555515801</v>
      </c>
      <c r="O4" s="94">
        <f t="shared" si="11"/>
        <v>9.8725904435280931</v>
      </c>
      <c r="P4" s="93">
        <f t="shared" si="12"/>
        <v>75.026015555515798</v>
      </c>
      <c r="Q4" s="94">
        <f t="shared" si="13"/>
        <v>1.7156595854666272</v>
      </c>
      <c r="W4" s="18" t="s">
        <v>20</v>
      </c>
      <c r="X4" s="24">
        <v>15</v>
      </c>
      <c r="Y4" s="20" t="s">
        <v>21</v>
      </c>
      <c r="Z4" s="21" t="s">
        <v>22</v>
      </c>
      <c r="AA4" s="21"/>
      <c r="AB4" s="22"/>
      <c r="AC4" s="22"/>
      <c r="AD4" s="23"/>
    </row>
    <row r="5" spans="1:30" ht="17.600000000000001" x14ac:dyDescent="0.55000000000000004">
      <c r="A5" s="34">
        <v>200</v>
      </c>
      <c r="B5" s="88">
        <f>'FS Antenna Gain'!$B$42</f>
        <v>19.838572024377303</v>
      </c>
      <c r="C5" s="90">
        <f t="shared" si="0"/>
        <v>4.3012223046703646</v>
      </c>
      <c r="D5" s="91">
        <f t="shared" si="1"/>
        <v>109.90765943382048</v>
      </c>
      <c r="E5" s="93">
        <f t="shared" si="2"/>
        <v>86.907659433820484</v>
      </c>
      <c r="F5" s="94">
        <f t="shared" si="3"/>
        <v>6.7377255220891614</v>
      </c>
      <c r="G5" s="101">
        <f t="shared" si="14"/>
        <v>200</v>
      </c>
      <c r="H5" s="93">
        <f t="shared" si="4"/>
        <v>106.60765943382049</v>
      </c>
      <c r="I5" s="94">
        <f t="shared" si="5"/>
        <v>65.089856630063423</v>
      </c>
      <c r="J5" s="93">
        <f t="shared" si="6"/>
        <v>102.10765943382049</v>
      </c>
      <c r="K5" s="94">
        <f t="shared" si="7"/>
        <v>38.771563522259527</v>
      </c>
      <c r="L5" s="93">
        <f t="shared" si="8"/>
        <v>57.907659433820484</v>
      </c>
      <c r="M5" s="94">
        <f t="shared" si="9"/>
        <v>0.23906352282180163</v>
      </c>
      <c r="N5" s="93">
        <f t="shared" si="10"/>
        <v>99.007659433820493</v>
      </c>
      <c r="O5" s="94">
        <f t="shared" si="11"/>
        <v>27.133968403547065</v>
      </c>
      <c r="P5" s="93">
        <f t="shared" si="12"/>
        <v>83.80765943382049</v>
      </c>
      <c r="Q5" s="94">
        <f t="shared" si="13"/>
        <v>4.715343277894342</v>
      </c>
      <c r="W5" s="18" t="s">
        <v>23</v>
      </c>
      <c r="X5" s="19">
        <v>1250</v>
      </c>
      <c r="Y5" s="20" t="s">
        <v>24</v>
      </c>
      <c r="Z5" s="21" t="s">
        <v>43</v>
      </c>
      <c r="AA5" s="21"/>
      <c r="AB5" s="22"/>
      <c r="AC5" s="22"/>
      <c r="AD5" s="23"/>
    </row>
    <row r="6" spans="1:30" x14ac:dyDescent="0.4">
      <c r="A6" s="34">
        <v>300</v>
      </c>
      <c r="B6" s="88">
        <f>'FS Antenna Gain'!$B$62</f>
        <v>27.543011778996565</v>
      </c>
      <c r="C6" s="90">
        <f t="shared" si="0"/>
        <v>2.8659839825988622</v>
      </c>
      <c r="D6" s="91">
        <f t="shared" si="1"/>
        <v>117.61209918843976</v>
      </c>
      <c r="E6" s="93">
        <f t="shared" si="2"/>
        <v>94.612099188439757</v>
      </c>
      <c r="F6" s="94">
        <f t="shared" si="3"/>
        <v>16.358192051756635</v>
      </c>
      <c r="G6" s="101">
        <f t="shared" si="14"/>
        <v>300</v>
      </c>
      <c r="H6" s="93">
        <f t="shared" si="4"/>
        <v>114.31209918843976</v>
      </c>
      <c r="I6" s="94">
        <f t="shared" si="5"/>
        <v>158.02845810283685</v>
      </c>
      <c r="J6" s="93">
        <f t="shared" si="6"/>
        <v>109.81209918843976</v>
      </c>
      <c r="K6" s="94">
        <f t="shared" si="7"/>
        <v>94.131570092120242</v>
      </c>
      <c r="L6" s="93">
        <f t="shared" si="8"/>
        <v>65.612099188439757</v>
      </c>
      <c r="M6" s="94">
        <f t="shared" si="9"/>
        <v>0.58041055636175054</v>
      </c>
      <c r="N6" s="93">
        <f t="shared" si="10"/>
        <v>106.71209918843975</v>
      </c>
      <c r="O6" s="94">
        <f t="shared" si="11"/>
        <v>65.877225900097287</v>
      </c>
      <c r="P6" s="93">
        <f t="shared" si="12"/>
        <v>91.512099188439748</v>
      </c>
      <c r="Q6" s="94">
        <f t="shared" si="13"/>
        <v>11.448149776489878</v>
      </c>
      <c r="W6" s="18" t="s">
        <v>25</v>
      </c>
      <c r="X6" s="24">
        <v>8</v>
      </c>
      <c r="Y6" s="20" t="s">
        <v>26</v>
      </c>
      <c r="Z6" s="21" t="s">
        <v>27</v>
      </c>
      <c r="AA6" s="21"/>
      <c r="AB6" s="22"/>
      <c r="AC6" s="22"/>
      <c r="AD6" s="23"/>
    </row>
    <row r="7" spans="1:30" ht="17.600000000000001" x14ac:dyDescent="0.55000000000000004">
      <c r="A7" s="34">
        <v>400</v>
      </c>
      <c r="B7" s="88">
        <f>'FS Antenna Gain'!$B$82</f>
        <v>31.403038687188083</v>
      </c>
      <c r="C7" s="90">
        <f t="shared" si="0"/>
        <v>2.1490956268640184</v>
      </c>
      <c r="D7" s="91">
        <f t="shared" si="1"/>
        <v>121.47212609663127</v>
      </c>
      <c r="E7" s="93">
        <f t="shared" si="2"/>
        <v>98.472126096631271</v>
      </c>
      <c r="F7" s="94">
        <f t="shared" si="3"/>
        <v>25.511538388624491</v>
      </c>
      <c r="G7" s="101">
        <f t="shared" si="14"/>
        <v>400</v>
      </c>
      <c r="H7" s="93">
        <f t="shared" si="4"/>
        <v>118.17212609663127</v>
      </c>
      <c r="I7" s="94">
        <f t="shared" si="5"/>
        <v>246.4544408471306</v>
      </c>
      <c r="J7" s="93">
        <f t="shared" si="6"/>
        <v>113.67212609663127</v>
      </c>
      <c r="K7" s="94">
        <f t="shared" si="7"/>
        <v>146.80358051724548</v>
      </c>
      <c r="L7" s="93">
        <f t="shared" si="8"/>
        <v>69.472126096631271</v>
      </c>
      <c r="M7" s="94">
        <f t="shared" si="9"/>
        <v>0.90518354002303103</v>
      </c>
      <c r="N7" s="93">
        <f t="shared" si="10"/>
        <v>110.57212609663128</v>
      </c>
      <c r="O7" s="94">
        <f t="shared" si="11"/>
        <v>102.73931080946963</v>
      </c>
      <c r="P7" s="93">
        <f t="shared" si="12"/>
        <v>95.372126096631277</v>
      </c>
      <c r="Q7" s="94">
        <f t="shared" si="13"/>
        <v>17.854045946983593</v>
      </c>
      <c r="W7" s="18" t="s">
        <v>28</v>
      </c>
      <c r="X7" s="24">
        <v>-20</v>
      </c>
      <c r="Y7" s="20" t="s">
        <v>26</v>
      </c>
      <c r="Z7" s="21" t="s">
        <v>29</v>
      </c>
      <c r="AA7" s="21"/>
      <c r="AB7" s="22"/>
      <c r="AC7" s="22"/>
      <c r="AD7" s="23"/>
    </row>
    <row r="8" spans="1:30" x14ac:dyDescent="0.4">
      <c r="A8" s="34">
        <v>500</v>
      </c>
      <c r="B8" s="88">
        <f>'FS Antenna Gain'!$B$102</f>
        <v>33.72086679106053</v>
      </c>
      <c r="C8" s="90">
        <f t="shared" si="0"/>
        <v>1.7191313208778112</v>
      </c>
      <c r="D8" s="91">
        <f t="shared" si="1"/>
        <v>123.78995420050371</v>
      </c>
      <c r="E8" s="93">
        <f t="shared" si="2"/>
        <v>100.78995420050371</v>
      </c>
      <c r="F8" s="94">
        <f t="shared" si="3"/>
        <v>33.314097563589911</v>
      </c>
      <c r="G8" s="101">
        <f t="shared" si="14"/>
        <v>500</v>
      </c>
      <c r="H8" s="93">
        <f t="shared" si="4"/>
        <v>120.48995420050372</v>
      </c>
      <c r="I8" s="94">
        <f t="shared" si="5"/>
        <v>321.83113234058453</v>
      </c>
      <c r="J8" s="93">
        <f t="shared" si="6"/>
        <v>115.98995420050372</v>
      </c>
      <c r="K8" s="94">
        <f t="shared" si="7"/>
        <v>191.70262214436121</v>
      </c>
      <c r="L8" s="93">
        <f t="shared" si="8"/>
        <v>71.789954200503715</v>
      </c>
      <c r="M8" s="94">
        <f t="shared" si="9"/>
        <v>1.1820287865795334</v>
      </c>
      <c r="N8" s="93">
        <f t="shared" si="10"/>
        <v>112.88995420050372</v>
      </c>
      <c r="O8" s="94">
        <f t="shared" si="11"/>
        <v>134.16154572037948</v>
      </c>
      <c r="P8" s="93">
        <f t="shared" si="12"/>
        <v>97.68995420050372</v>
      </c>
      <c r="Q8" s="94">
        <f t="shared" si="13"/>
        <v>23.314604533917258</v>
      </c>
      <c r="W8" s="18" t="s">
        <v>30</v>
      </c>
      <c r="X8" s="24">
        <v>19</v>
      </c>
      <c r="Y8" s="20" t="s">
        <v>31</v>
      </c>
      <c r="Z8" s="21" t="s">
        <v>32</v>
      </c>
      <c r="AA8" s="21"/>
      <c r="AB8" s="22"/>
      <c r="AC8" s="22"/>
      <c r="AD8" s="23"/>
    </row>
    <row r="9" spans="1:30" ht="17.600000000000001" x14ac:dyDescent="0.55000000000000004">
      <c r="A9" s="34">
        <v>600</v>
      </c>
      <c r="B9" s="88">
        <f>'FS Antenna Gain'!$B$122</f>
        <v>35.266680605510913</v>
      </c>
      <c r="C9" s="90">
        <f t="shared" si="0"/>
        <v>1.4325437375665075</v>
      </c>
      <c r="D9" s="91">
        <f t="shared" si="1"/>
        <v>125.3357680149541</v>
      </c>
      <c r="E9" s="93">
        <f t="shared" si="2"/>
        <v>102.3357680149541</v>
      </c>
      <c r="F9" s="94">
        <f t="shared" si="3"/>
        <v>39.803269212787036</v>
      </c>
      <c r="G9" s="101">
        <f t="shared" si="14"/>
        <v>600</v>
      </c>
      <c r="H9" s="93">
        <f t="shared" si="4"/>
        <v>122.0357680149541</v>
      </c>
      <c r="I9" s="94">
        <f t="shared" si="5"/>
        <v>384.51983209681111</v>
      </c>
      <c r="J9" s="93">
        <f t="shared" si="6"/>
        <v>117.5357680149541</v>
      </c>
      <c r="K9" s="94">
        <f t="shared" si="7"/>
        <v>229.04390741620171</v>
      </c>
      <c r="L9" s="93">
        <f t="shared" si="8"/>
        <v>73.335768014954098</v>
      </c>
      <c r="M9" s="94">
        <f t="shared" si="9"/>
        <v>1.4122732851965398</v>
      </c>
      <c r="N9" s="93">
        <f t="shared" si="10"/>
        <v>114.43576801495411</v>
      </c>
      <c r="O9" s="94">
        <f t="shared" si="11"/>
        <v>160.29454533831458</v>
      </c>
      <c r="P9" s="93">
        <f t="shared" si="12"/>
        <v>99.235768014954104</v>
      </c>
      <c r="Q9" s="94">
        <f t="shared" si="13"/>
        <v>27.855999373292736</v>
      </c>
      <c r="W9" s="18" t="s">
        <v>33</v>
      </c>
      <c r="X9" s="25">
        <v>0</v>
      </c>
      <c r="Y9" s="20" t="s">
        <v>26</v>
      </c>
      <c r="Z9" s="21" t="s">
        <v>34</v>
      </c>
      <c r="AA9" s="21"/>
      <c r="AB9" s="22"/>
      <c r="AC9" s="22"/>
      <c r="AD9" s="23"/>
    </row>
    <row r="10" spans="1:30" x14ac:dyDescent="0.4">
      <c r="A10" s="34">
        <v>700</v>
      </c>
      <c r="B10" s="88">
        <f>'FS Antenna Gain'!$B$142</f>
        <v>36.37107430647346</v>
      </c>
      <c r="C10" s="90">
        <f t="shared" si="0"/>
        <v>1.2278606850101754</v>
      </c>
      <c r="D10" s="91">
        <f t="shared" si="1"/>
        <v>126.44016171591664</v>
      </c>
      <c r="E10" s="93">
        <f t="shared" si="2"/>
        <v>103.44016171591664</v>
      </c>
      <c r="F10" s="94">
        <f t="shared" si="3"/>
        <v>45.199999400433818</v>
      </c>
      <c r="G10" s="101">
        <f t="shared" si="14"/>
        <v>700</v>
      </c>
      <c r="H10" s="93">
        <f t="shared" si="4"/>
        <v>123.14016171591665</v>
      </c>
      <c r="I10" s="94">
        <f t="shared" si="5"/>
        <v>436.65499151128148</v>
      </c>
      <c r="J10" s="93">
        <f t="shared" si="6"/>
        <v>118.64016171591665</v>
      </c>
      <c r="K10" s="94">
        <f t="shared" si="7"/>
        <v>260.09884822625173</v>
      </c>
      <c r="L10" s="93">
        <f t="shared" si="8"/>
        <v>74.440161715916645</v>
      </c>
      <c r="M10" s="94">
        <f t="shared" si="9"/>
        <v>1.6037564980623489</v>
      </c>
      <c r="N10" s="93">
        <f t="shared" si="10"/>
        <v>115.54016171591665</v>
      </c>
      <c r="O10" s="94">
        <f t="shared" si="11"/>
        <v>182.02809710055254</v>
      </c>
      <c r="P10" s="93">
        <f t="shared" si="12"/>
        <v>100.34016171591665</v>
      </c>
      <c r="Q10" s="94">
        <f t="shared" si="13"/>
        <v>31.632857799701188</v>
      </c>
      <c r="W10" s="18"/>
      <c r="X10" s="25"/>
      <c r="Y10" s="20"/>
      <c r="Z10" s="21" t="s">
        <v>74</v>
      </c>
      <c r="AA10" s="21"/>
      <c r="AB10" s="22"/>
      <c r="AC10" s="22"/>
      <c r="AD10" s="23"/>
    </row>
    <row r="11" spans="1:30" x14ac:dyDescent="0.4">
      <c r="A11" s="34">
        <v>800</v>
      </c>
      <c r="B11" s="88">
        <f>'FS Antenna Gain'!$B$162</f>
        <v>37.199482008787847</v>
      </c>
      <c r="C11" s="90">
        <f t="shared" si="0"/>
        <v>1.0743588228541847</v>
      </c>
      <c r="D11" s="91">
        <f t="shared" si="1"/>
        <v>127.26856941823104</v>
      </c>
      <c r="E11" s="93">
        <f t="shared" si="2"/>
        <v>104.26856941823104</v>
      </c>
      <c r="F11" s="94">
        <f t="shared" si="3"/>
        <v>49.723170658207366</v>
      </c>
      <c r="G11" s="101">
        <f t="shared" si="14"/>
        <v>800</v>
      </c>
      <c r="H11" s="93">
        <f t="shared" si="4"/>
        <v>123.96856941823104</v>
      </c>
      <c r="I11" s="94">
        <f t="shared" si="5"/>
        <v>480.35112720521772</v>
      </c>
      <c r="J11" s="93">
        <f t="shared" si="6"/>
        <v>119.46856941823104</v>
      </c>
      <c r="K11" s="94">
        <f t="shared" si="7"/>
        <v>286.1269820776364</v>
      </c>
      <c r="L11" s="93">
        <f t="shared" si="8"/>
        <v>75.268569418231039</v>
      </c>
      <c r="M11" s="94">
        <f t="shared" si="9"/>
        <v>1.7642446704678021</v>
      </c>
      <c r="N11" s="93">
        <f t="shared" si="10"/>
        <v>116.36856941823103</v>
      </c>
      <c r="O11" s="94">
        <f t="shared" si="11"/>
        <v>200.24367824731951</v>
      </c>
      <c r="P11" s="93">
        <f t="shared" si="12"/>
        <v>101.16856941823103</v>
      </c>
      <c r="Q11" s="94">
        <f t="shared" si="13"/>
        <v>34.798363001001498</v>
      </c>
      <c r="W11" s="18" t="s">
        <v>35</v>
      </c>
      <c r="X11" s="24">
        <v>0</v>
      </c>
      <c r="Y11" s="20" t="s">
        <v>26</v>
      </c>
      <c r="Z11" s="21" t="s">
        <v>36</v>
      </c>
      <c r="AA11" s="21"/>
      <c r="AB11" s="22"/>
      <c r="AC11" s="22"/>
      <c r="AD11" s="23"/>
    </row>
    <row r="12" spans="1:30" x14ac:dyDescent="0.4">
      <c r="A12" s="34">
        <v>900</v>
      </c>
      <c r="B12" s="88">
        <f>'FS Antenna Gain'!$B$182</f>
        <v>37.843857229090183</v>
      </c>
      <c r="C12" s="90">
        <f t="shared" si="0"/>
        <v>0.95497387378491372</v>
      </c>
      <c r="D12" s="91">
        <f t="shared" si="1"/>
        <v>127.91294463853336</v>
      </c>
      <c r="E12" s="93">
        <f t="shared" si="2"/>
        <v>104.91294463853338</v>
      </c>
      <c r="F12" s="94">
        <f t="shared" si="3"/>
        <v>53.552231840291682</v>
      </c>
      <c r="G12" s="101">
        <f t="shared" si="14"/>
        <v>900</v>
      </c>
      <c r="H12" s="93">
        <f t="shared" si="4"/>
        <v>124.61294463853338</v>
      </c>
      <c r="I12" s="94">
        <f t="shared" si="5"/>
        <v>517.3418064118008</v>
      </c>
      <c r="J12" s="93">
        <f t="shared" si="6"/>
        <v>120.11294463853338</v>
      </c>
      <c r="K12" s="94">
        <f t="shared" si="7"/>
        <v>308.16092934442361</v>
      </c>
      <c r="L12" s="93">
        <f t="shared" si="8"/>
        <v>75.912944638533375</v>
      </c>
      <c r="M12" s="94">
        <f t="shared" si="9"/>
        <v>1.9001048880276088</v>
      </c>
      <c r="N12" s="93">
        <f t="shared" si="10"/>
        <v>117.01294463853337</v>
      </c>
      <c r="O12" s="94">
        <f t="shared" si="11"/>
        <v>215.66395988231679</v>
      </c>
      <c r="P12" s="93">
        <f t="shared" si="12"/>
        <v>101.81294463853337</v>
      </c>
      <c r="Q12" s="94">
        <f t="shared" si="13"/>
        <v>37.478100821486208</v>
      </c>
      <c r="W12" s="18" t="s">
        <v>37</v>
      </c>
      <c r="X12" s="25">
        <f>10*LOG10(BIF.PTP/BW)</f>
        <v>-0.79181246047624798</v>
      </c>
      <c r="Y12" s="20" t="s">
        <v>26</v>
      </c>
      <c r="Z12" s="21" t="s">
        <v>38</v>
      </c>
      <c r="AA12" s="21"/>
      <c r="AB12" s="22"/>
      <c r="AC12" s="22"/>
      <c r="AD12" s="23"/>
    </row>
    <row r="13" spans="1:30" ht="17.600000000000001" x14ac:dyDescent="0.55000000000000004">
      <c r="A13" s="34">
        <v>1000</v>
      </c>
      <c r="B13" s="88">
        <f>'FS Antenna Gain'!$B$202</f>
        <v>38.359389884318723</v>
      </c>
      <c r="C13" s="90">
        <f t="shared" si="0"/>
        <v>0.8594689248358216</v>
      </c>
      <c r="D13" s="91">
        <f t="shared" si="1"/>
        <v>128.42847729376192</v>
      </c>
      <c r="E13" s="93">
        <f t="shared" si="2"/>
        <v>105.42847729376192</v>
      </c>
      <c r="F13" s="94">
        <f t="shared" si="3"/>
        <v>56.82693176009996</v>
      </c>
      <c r="G13" s="101">
        <f t="shared" si="14"/>
        <v>1000</v>
      </c>
      <c r="H13" s="93">
        <f t="shared" si="4"/>
        <v>125.12847729376192</v>
      </c>
      <c r="I13" s="94">
        <f t="shared" si="5"/>
        <v>548.97707377138738</v>
      </c>
      <c r="J13" s="93">
        <f t="shared" si="6"/>
        <v>120.62847729376192</v>
      </c>
      <c r="K13" s="94">
        <f t="shared" si="7"/>
        <v>327.00486051094828</v>
      </c>
      <c r="L13" s="93">
        <f t="shared" si="8"/>
        <v>76.428477293761915</v>
      </c>
      <c r="M13" s="94">
        <f t="shared" si="9"/>
        <v>2.016295625754617</v>
      </c>
      <c r="N13" s="93">
        <f t="shared" si="10"/>
        <v>117.52847729376191</v>
      </c>
      <c r="O13" s="94">
        <f t="shared" si="11"/>
        <v>228.85173428242689</v>
      </c>
      <c r="P13" s="93">
        <f t="shared" si="12"/>
        <v>102.32847729376191</v>
      </c>
      <c r="Q13" s="94">
        <f t="shared" si="13"/>
        <v>39.769873349673297</v>
      </c>
      <c r="W13" s="18" t="s">
        <v>145</v>
      </c>
      <c r="X13" s="24">
        <v>-23</v>
      </c>
      <c r="Y13" s="20" t="s">
        <v>26</v>
      </c>
      <c r="Z13" s="21" t="s">
        <v>133</v>
      </c>
      <c r="AA13" s="21"/>
      <c r="AB13" s="22"/>
      <c r="AC13" s="22"/>
      <c r="AD13" s="23"/>
    </row>
    <row r="14" spans="1:30" ht="17.600000000000001" x14ac:dyDescent="0.55000000000000004">
      <c r="A14" s="34">
        <v>1500</v>
      </c>
      <c r="B14" s="88">
        <f>'FS Antenna Gain'!$B$302</f>
        <v>39.906131032509172</v>
      </c>
      <c r="C14" s="90">
        <f t="shared" si="0"/>
        <v>0.57296734485715262</v>
      </c>
      <c r="D14" s="91">
        <f t="shared" si="1"/>
        <v>129.97521844195236</v>
      </c>
      <c r="E14" s="93">
        <f t="shared" si="2"/>
        <v>106.97521844195236</v>
      </c>
      <c r="F14" s="94">
        <f t="shared" si="3"/>
        <v>67.903360116110832</v>
      </c>
      <c r="G14" s="101">
        <f t="shared" si="14"/>
        <v>1500</v>
      </c>
      <c r="H14" s="93">
        <f t="shared" si="4"/>
        <v>126.67521844195237</v>
      </c>
      <c r="I14" s="94">
        <f t="shared" si="5"/>
        <v>655.98100726530743</v>
      </c>
      <c r="J14" s="93">
        <f t="shared" si="6"/>
        <v>122.17521844195237</v>
      </c>
      <c r="K14" s="94">
        <f t="shared" si="7"/>
        <v>390.74305290197236</v>
      </c>
      <c r="L14" s="93">
        <f t="shared" si="8"/>
        <v>77.975218441952364</v>
      </c>
      <c r="M14" s="94">
        <f t="shared" si="9"/>
        <v>2.4093021343145264</v>
      </c>
      <c r="N14" s="93">
        <f t="shared" si="10"/>
        <v>119.07521844195236</v>
      </c>
      <c r="O14" s="94">
        <f t="shared" si="11"/>
        <v>273.45839806693806</v>
      </c>
      <c r="P14" s="93">
        <f t="shared" si="12"/>
        <v>103.87521844195236</v>
      </c>
      <c r="Q14" s="94">
        <f t="shared" si="13"/>
        <v>47.521623078920115</v>
      </c>
      <c r="W14" s="18" t="s">
        <v>146</v>
      </c>
      <c r="X14" s="24">
        <v>-52</v>
      </c>
      <c r="Y14" s="20" t="s">
        <v>26</v>
      </c>
      <c r="Z14" s="21" t="s">
        <v>134</v>
      </c>
      <c r="AA14" s="21"/>
      <c r="AB14" s="22"/>
      <c r="AC14" s="22"/>
      <c r="AD14" s="23"/>
    </row>
    <row r="15" spans="1:30" ht="17.600000000000001" x14ac:dyDescent="0.55000000000000004">
      <c r="A15" s="34">
        <v>2000</v>
      </c>
      <c r="B15" s="88">
        <f>'FS Antenna Gain'!$B$402</f>
        <v>40.679564437234369</v>
      </c>
      <c r="C15" s="90">
        <f t="shared" si="0"/>
        <v>0.42972237505959199</v>
      </c>
      <c r="D15" s="91">
        <f t="shared" si="1"/>
        <v>130.74865184667755</v>
      </c>
      <c r="E15" s="93">
        <f t="shared" si="2"/>
        <v>107.74865184667756</v>
      </c>
      <c r="F15" s="94">
        <f t="shared" si="3"/>
        <v>74.227175592146594</v>
      </c>
      <c r="G15" s="101">
        <f t="shared" si="14"/>
        <v>2000</v>
      </c>
      <c r="H15" s="93">
        <f t="shared" si="4"/>
        <v>127.44865184667756</v>
      </c>
      <c r="I15" s="94">
        <f t="shared" si="5"/>
        <v>717.07228225724464</v>
      </c>
      <c r="J15" s="93">
        <f t="shared" si="6"/>
        <v>122.94865184667756</v>
      </c>
      <c r="K15" s="94">
        <f t="shared" si="7"/>
        <v>427.13281271458987</v>
      </c>
      <c r="L15" s="93">
        <f t="shared" si="8"/>
        <v>78.748651846677561</v>
      </c>
      <c r="M15" s="94">
        <f t="shared" si="9"/>
        <v>2.6336795745085242</v>
      </c>
      <c r="N15" s="93">
        <f t="shared" si="10"/>
        <v>119.84865184667755</v>
      </c>
      <c r="O15" s="94">
        <f t="shared" si="11"/>
        <v>298.92548020824353</v>
      </c>
      <c r="P15" s="93">
        <f t="shared" si="12"/>
        <v>104.64865184667755</v>
      </c>
      <c r="Q15" s="94">
        <f t="shared" si="13"/>
        <v>51.947294724019052</v>
      </c>
      <c r="W15" s="18" t="s">
        <v>39</v>
      </c>
      <c r="X15" s="24">
        <v>0</v>
      </c>
      <c r="Y15" s="20" t="s">
        <v>26</v>
      </c>
      <c r="Z15" s="21" t="s">
        <v>41</v>
      </c>
      <c r="AA15" s="21"/>
      <c r="AB15" s="22"/>
      <c r="AC15" s="22"/>
      <c r="AD15" s="23"/>
    </row>
    <row r="16" spans="1:30" ht="17.600000000000001" x14ac:dyDescent="0.55000000000000004">
      <c r="A16" s="34">
        <v>3000</v>
      </c>
      <c r="B16" s="88">
        <f>'FS Antenna Gain'!$B$602</f>
        <v>41.453026844503796</v>
      </c>
      <c r="C16" s="90">
        <f t="shared" si="0"/>
        <v>0.28648009124091373</v>
      </c>
      <c r="D16" s="91">
        <f t="shared" si="1"/>
        <v>131.522114253947</v>
      </c>
      <c r="E16" s="93">
        <f t="shared" si="2"/>
        <v>108.52211425394698</v>
      </c>
      <c r="F16" s="94">
        <f t="shared" si="3"/>
        <v>81.140196656314274</v>
      </c>
      <c r="G16" s="101">
        <f t="shared" si="14"/>
        <v>3000</v>
      </c>
      <c r="H16" s="93">
        <f t="shared" si="4"/>
        <v>128.22211425394698</v>
      </c>
      <c r="I16" s="94">
        <f t="shared" si="5"/>
        <v>783.85558301238757</v>
      </c>
      <c r="J16" s="93">
        <f t="shared" si="6"/>
        <v>123.72211425394698</v>
      </c>
      <c r="K16" s="94">
        <f t="shared" si="7"/>
        <v>466.91309679434096</v>
      </c>
      <c r="L16" s="93">
        <f t="shared" si="8"/>
        <v>79.522114253946981</v>
      </c>
      <c r="M16" s="94">
        <f t="shared" si="9"/>
        <v>2.8789628178705673</v>
      </c>
      <c r="N16" s="93">
        <f t="shared" si="10"/>
        <v>120.62211425394699</v>
      </c>
      <c r="O16" s="94">
        <f t="shared" si="11"/>
        <v>326.76539362015444</v>
      </c>
      <c r="P16" s="93">
        <f t="shared" si="12"/>
        <v>105.42211425394699</v>
      </c>
      <c r="Q16" s="94">
        <f t="shared" si="13"/>
        <v>56.785317183971991</v>
      </c>
      <c r="W16" s="18" t="s">
        <v>40</v>
      </c>
      <c r="X16" s="24">
        <v>-23</v>
      </c>
      <c r="Y16" s="20" t="s">
        <v>26</v>
      </c>
      <c r="Z16" s="21" t="s">
        <v>42</v>
      </c>
      <c r="AA16" s="21"/>
      <c r="AB16" s="22"/>
      <c r="AC16" s="22"/>
      <c r="AD16" s="23"/>
    </row>
    <row r="17" spans="1:30" x14ac:dyDescent="0.4">
      <c r="A17" s="34">
        <v>4000</v>
      </c>
      <c r="B17" s="88">
        <f>'FS Antenna Gain'!$B$802</f>
        <v>41.839765903437019</v>
      </c>
      <c r="C17" s="90">
        <f t="shared" si="0"/>
        <v>0.21485967675343254</v>
      </c>
      <c r="D17" s="91">
        <f t="shared" si="1"/>
        <v>131.90885331288021</v>
      </c>
      <c r="E17" s="93">
        <f t="shared" si="2"/>
        <v>108.90885331288021</v>
      </c>
      <c r="F17" s="94">
        <f t="shared" si="3"/>
        <v>84.834598523219086</v>
      </c>
      <c r="G17" s="101">
        <f t="shared" si="14"/>
        <v>4000</v>
      </c>
      <c r="H17" s="93">
        <f t="shared" si="4"/>
        <v>128.6088533128802</v>
      </c>
      <c r="I17" s="94">
        <f t="shared" si="5"/>
        <v>819.54538472103638</v>
      </c>
      <c r="J17" s="93">
        <f t="shared" si="6"/>
        <v>124.10885331288021</v>
      </c>
      <c r="K17" s="94">
        <f t="shared" si="7"/>
        <v>488.17216058224091</v>
      </c>
      <c r="L17" s="93">
        <f t="shared" si="8"/>
        <v>79.908853312880211</v>
      </c>
      <c r="M17" s="94">
        <f t="shared" si="9"/>
        <v>3.0100451426293033</v>
      </c>
      <c r="N17" s="93">
        <f t="shared" si="10"/>
        <v>121.00885331288021</v>
      </c>
      <c r="O17" s="94">
        <f t="shared" si="11"/>
        <v>341.64337925461751</v>
      </c>
      <c r="P17" s="93">
        <f t="shared" si="12"/>
        <v>105.8088533128802</v>
      </c>
      <c r="Q17" s="94">
        <f t="shared" si="13"/>
        <v>59.370814760541137</v>
      </c>
      <c r="W17" s="18" t="s">
        <v>45</v>
      </c>
      <c r="X17" s="24">
        <v>-113.83</v>
      </c>
      <c r="Y17" s="20" t="s">
        <v>47</v>
      </c>
      <c r="Z17" s="21" t="s">
        <v>46</v>
      </c>
      <c r="AA17" s="21"/>
      <c r="AB17" s="22"/>
      <c r="AC17" s="22"/>
      <c r="AD17" s="23"/>
    </row>
    <row r="18" spans="1:30" ht="17.600000000000001" x14ac:dyDescent="0.55000000000000004">
      <c r="A18" s="34">
        <v>5000</v>
      </c>
      <c r="B18" s="88">
        <f>'FS Antenna Gain'!$B$1002</f>
        <v>42.071811156447914</v>
      </c>
      <c r="C18" s="90">
        <f t="shared" si="0"/>
        <v>0.171887596371299</v>
      </c>
      <c r="D18" s="91">
        <f t="shared" si="1"/>
        <v>132.14089856589109</v>
      </c>
      <c r="E18" s="93">
        <f t="shared" si="2"/>
        <v>109.14089856589111</v>
      </c>
      <c r="F18" s="94">
        <f t="shared" si="3"/>
        <v>87.131516233935002</v>
      </c>
      <c r="G18" s="101">
        <f t="shared" si="14"/>
        <v>5000</v>
      </c>
      <c r="H18" s="93">
        <f t="shared" si="4"/>
        <v>128.84089856589111</v>
      </c>
      <c r="I18" s="94">
        <f t="shared" si="5"/>
        <v>841.73477845508125</v>
      </c>
      <c r="J18" s="93">
        <f t="shared" si="6"/>
        <v>124.34089856589111</v>
      </c>
      <c r="K18" s="94">
        <f t="shared" si="7"/>
        <v>501.38954241747035</v>
      </c>
      <c r="L18" s="93">
        <f t="shared" si="8"/>
        <v>80.140898565891106</v>
      </c>
      <c r="M18" s="94">
        <f t="shared" si="9"/>
        <v>3.0915428584022746</v>
      </c>
      <c r="N18" s="93">
        <f t="shared" si="10"/>
        <v>121.2408985658911</v>
      </c>
      <c r="O18" s="94">
        <f t="shared" si="11"/>
        <v>350.89345814010869</v>
      </c>
      <c r="P18" s="93">
        <f t="shared" si="12"/>
        <v>106.0408985658911</v>
      </c>
      <c r="Q18" s="94">
        <f t="shared" si="13"/>
        <v>60.978294235861483</v>
      </c>
      <c r="W18" s="18" t="s">
        <v>125</v>
      </c>
      <c r="X18" s="24">
        <v>-3.3</v>
      </c>
      <c r="Y18" s="20" t="s">
        <v>26</v>
      </c>
      <c r="Z18" s="21" t="s">
        <v>131</v>
      </c>
      <c r="AA18" s="21"/>
      <c r="AB18" s="22"/>
      <c r="AC18" s="22"/>
    </row>
    <row r="19" spans="1:30" ht="17.600000000000001" x14ac:dyDescent="0.55000000000000004">
      <c r="A19" s="74">
        <v>6000</v>
      </c>
      <c r="B19" s="98">
        <f>'FS Antenna Gain'!$B$1203</f>
        <v>42.226508588011143</v>
      </c>
      <c r="C19" s="99">
        <f t="shared" si="0"/>
        <v>0.14323959799088462</v>
      </c>
      <c r="D19" s="100">
        <f t="shared" si="1"/>
        <v>132.29559599745431</v>
      </c>
      <c r="E19" s="102">
        <f t="shared" si="2"/>
        <v>109.29559599745433</v>
      </c>
      <c r="F19" s="103">
        <f t="shared" si="3"/>
        <v>88.697247570091264</v>
      </c>
      <c r="G19" s="101">
        <f t="shared" si="14"/>
        <v>6000</v>
      </c>
      <c r="H19" s="93">
        <f t="shared" si="4"/>
        <v>128.99559599745433</v>
      </c>
      <c r="I19" s="94">
        <f t="shared" si="5"/>
        <v>856.86053979063809</v>
      </c>
      <c r="J19" s="93">
        <f t="shared" si="6"/>
        <v>124.49559599745433</v>
      </c>
      <c r="K19" s="94">
        <f t="shared" si="7"/>
        <v>510.39938583711654</v>
      </c>
      <c r="L19" s="93">
        <f t="shared" si="8"/>
        <v>80.295595997454328</v>
      </c>
      <c r="M19" s="94">
        <f t="shared" si="9"/>
        <v>3.1470971026033596</v>
      </c>
      <c r="N19" s="93">
        <f t="shared" si="10"/>
        <v>121.39559599745434</v>
      </c>
      <c r="O19" s="94">
        <f t="shared" si="11"/>
        <v>357.19892494258232</v>
      </c>
      <c r="P19" s="93">
        <f t="shared" si="12"/>
        <v>106.19559599745433</v>
      </c>
      <c r="Q19" s="94">
        <f t="shared" si="13"/>
        <v>62.074058779360527</v>
      </c>
      <c r="W19" s="18" t="s">
        <v>126</v>
      </c>
      <c r="X19" s="24">
        <v>-10.9</v>
      </c>
      <c r="Y19" s="20" t="s">
        <v>26</v>
      </c>
      <c r="Z19" s="21" t="s">
        <v>132</v>
      </c>
      <c r="AA19" s="21"/>
      <c r="AB19" s="22"/>
      <c r="AC19" s="22"/>
    </row>
    <row r="20" spans="1:30" ht="17.600000000000001" x14ac:dyDescent="0.55000000000000004">
      <c r="A20" s="22"/>
      <c r="B20" s="22"/>
      <c r="C20" s="22"/>
      <c r="D20" s="22"/>
      <c r="E20" s="22"/>
      <c r="F20" s="22"/>
      <c r="G20" s="22"/>
      <c r="W20" s="18" t="s">
        <v>127</v>
      </c>
      <c r="X20" s="24">
        <v>-7.8</v>
      </c>
      <c r="Y20" s="20" t="s">
        <v>26</v>
      </c>
      <c r="Z20" s="21" t="s">
        <v>129</v>
      </c>
      <c r="AA20" s="21"/>
      <c r="AB20" s="22"/>
    </row>
    <row r="21" spans="1:30" ht="17.600000000000001" x14ac:dyDescent="0.55000000000000004">
      <c r="A21" s="22"/>
      <c r="B21" s="22"/>
      <c r="C21" s="22"/>
      <c r="D21" s="22"/>
      <c r="E21" s="22"/>
      <c r="F21" s="22"/>
      <c r="G21" s="22"/>
      <c r="W21" s="18" t="s">
        <v>128</v>
      </c>
      <c r="X21" s="24">
        <v>-26.1</v>
      </c>
      <c r="Y21" s="20" t="s">
        <v>26</v>
      </c>
      <c r="Z21" s="21" t="s">
        <v>130</v>
      </c>
      <c r="AA21" s="21"/>
      <c r="AB21" s="22"/>
    </row>
    <row r="22" spans="1:30" ht="15" thickBot="1" x14ac:dyDescent="0.45">
      <c r="A22" s="72"/>
      <c r="B22" s="72"/>
      <c r="C22" s="72"/>
      <c r="D22" s="80"/>
      <c r="E22" s="80"/>
      <c r="F22" s="80"/>
      <c r="G22" s="72"/>
      <c r="H22" s="72"/>
      <c r="I22" s="72"/>
      <c r="J22" s="72"/>
      <c r="K22" s="72"/>
      <c r="L22" s="72"/>
      <c r="M22" s="72"/>
      <c r="N22" s="72"/>
      <c r="O22" s="72"/>
      <c r="P22" s="72"/>
      <c r="Q22" s="72"/>
      <c r="W22" s="26" t="s">
        <v>44</v>
      </c>
      <c r="X22" s="27">
        <f>KT + 10*LOG10(BIF.PTP) + NF + IN.PTP</f>
        <v>-94.860899869919436</v>
      </c>
      <c r="Y22" s="28" t="s">
        <v>31</v>
      </c>
      <c r="Z22" s="29"/>
      <c r="AA22" s="29"/>
      <c r="AB22" s="29"/>
      <c r="AC22" s="29"/>
      <c r="AD22" s="30"/>
    </row>
    <row r="23" spans="1:30" x14ac:dyDescent="0.4">
      <c r="A23" s="54"/>
      <c r="B23" s="81"/>
      <c r="C23" s="81"/>
      <c r="D23" s="81"/>
      <c r="E23" s="83"/>
      <c r="F23" s="82"/>
      <c r="G23" s="73"/>
      <c r="H23" s="73"/>
      <c r="I23" s="73"/>
      <c r="J23" s="73"/>
      <c r="K23" s="73"/>
      <c r="L23" s="73"/>
      <c r="M23" s="73"/>
      <c r="N23" s="73"/>
      <c r="O23" s="73"/>
      <c r="P23" s="73"/>
      <c r="Q23" s="73"/>
    </row>
    <row r="24" spans="1:30" x14ac:dyDescent="0.4">
      <c r="A24" s="54"/>
      <c r="B24" s="81"/>
      <c r="C24" s="81"/>
      <c r="D24" s="81"/>
      <c r="E24" s="83"/>
      <c r="F24" s="82"/>
      <c r="G24" s="73"/>
      <c r="H24" s="73"/>
      <c r="I24" s="73"/>
      <c r="J24" s="73"/>
      <c r="K24" s="73"/>
      <c r="L24" s="73"/>
      <c r="M24" s="73"/>
      <c r="N24" s="73"/>
      <c r="O24" s="73"/>
      <c r="P24" s="73"/>
      <c r="Q24" s="73"/>
    </row>
    <row r="25" spans="1:30" x14ac:dyDescent="0.4">
      <c r="A25" s="54"/>
      <c r="B25" s="81"/>
      <c r="C25" s="81"/>
      <c r="D25" s="81"/>
      <c r="E25" s="83"/>
      <c r="F25" s="82"/>
      <c r="G25" s="73"/>
      <c r="H25" s="73"/>
      <c r="I25" s="73"/>
      <c r="J25" s="73"/>
      <c r="K25" s="73"/>
      <c r="L25" s="73"/>
      <c r="M25" s="73"/>
      <c r="N25" s="73"/>
      <c r="O25" s="73"/>
      <c r="P25" s="73"/>
      <c r="Q25" s="73"/>
    </row>
    <row r="26" spans="1:30" x14ac:dyDescent="0.4">
      <c r="A26" s="54"/>
      <c r="B26" s="81"/>
      <c r="C26" s="81"/>
      <c r="D26" s="81"/>
      <c r="E26" s="83"/>
      <c r="F26" s="82"/>
      <c r="G26" s="73"/>
      <c r="H26" s="73"/>
      <c r="I26" s="73"/>
      <c r="J26" s="73"/>
      <c r="K26" s="73"/>
      <c r="L26" s="73"/>
      <c r="M26" s="73"/>
      <c r="N26" s="73"/>
      <c r="O26" s="73"/>
      <c r="P26" s="73"/>
      <c r="Q26" s="73"/>
    </row>
    <row r="27" spans="1:30" x14ac:dyDescent="0.4">
      <c r="A27" s="54"/>
      <c r="B27" s="81"/>
      <c r="C27" s="81"/>
      <c r="D27" s="81"/>
      <c r="E27" s="83"/>
      <c r="F27" s="82"/>
      <c r="G27" s="73"/>
      <c r="H27" s="73"/>
      <c r="I27" s="73"/>
      <c r="J27" s="73"/>
      <c r="K27" s="73"/>
      <c r="L27" s="73"/>
      <c r="M27" s="73"/>
      <c r="N27" s="73"/>
      <c r="O27" s="73"/>
      <c r="P27" s="73"/>
      <c r="Q27" s="73"/>
    </row>
    <row r="28" spans="1:30" x14ac:dyDescent="0.4">
      <c r="A28" s="54"/>
      <c r="B28" s="81"/>
      <c r="C28" s="81"/>
      <c r="D28" s="81"/>
      <c r="E28" s="83"/>
      <c r="F28" s="82"/>
      <c r="G28" s="73"/>
      <c r="H28" s="73"/>
      <c r="I28" s="73"/>
      <c r="J28" s="73"/>
      <c r="K28" s="73"/>
      <c r="L28" s="73"/>
      <c r="M28" s="73"/>
      <c r="N28" s="73"/>
      <c r="O28" s="73"/>
      <c r="P28" s="73"/>
      <c r="Q28" s="73"/>
    </row>
    <row r="29" spans="1:30" x14ac:dyDescent="0.4">
      <c r="A29" s="54"/>
      <c r="B29" s="81"/>
      <c r="C29" s="81"/>
      <c r="D29" s="81"/>
      <c r="E29" s="83"/>
      <c r="F29" s="82"/>
      <c r="G29" s="73"/>
      <c r="H29" s="73"/>
      <c r="I29" s="73"/>
      <c r="J29" s="73"/>
      <c r="K29" s="73"/>
      <c r="L29" s="73"/>
      <c r="M29" s="73"/>
      <c r="N29" s="73"/>
      <c r="O29" s="73"/>
      <c r="P29" s="73"/>
      <c r="Q29" s="73"/>
    </row>
    <row r="30" spans="1:30" x14ac:dyDescent="0.4">
      <c r="A30" s="54"/>
      <c r="B30" s="81"/>
      <c r="C30" s="81"/>
      <c r="D30" s="81"/>
      <c r="E30" s="83"/>
      <c r="F30" s="82"/>
      <c r="G30" s="73"/>
      <c r="H30" s="73"/>
      <c r="I30" s="73"/>
      <c r="J30" s="73"/>
      <c r="K30" s="73"/>
      <c r="L30" s="73"/>
      <c r="M30" s="73"/>
      <c r="N30" s="73"/>
      <c r="O30" s="73"/>
      <c r="P30" s="73"/>
      <c r="Q30" s="73"/>
    </row>
    <row r="31" spans="1:30" x14ac:dyDescent="0.4">
      <c r="A31" s="54"/>
      <c r="B31" s="81"/>
      <c r="C31" s="81"/>
      <c r="D31" s="81"/>
      <c r="E31" s="83"/>
      <c r="F31" s="82"/>
      <c r="G31" s="73"/>
      <c r="H31" s="73"/>
      <c r="I31" s="73"/>
      <c r="J31" s="73"/>
      <c r="K31" s="73"/>
      <c r="L31" s="73"/>
      <c r="M31" s="73"/>
      <c r="N31" s="73"/>
      <c r="O31" s="73"/>
      <c r="P31" s="73"/>
      <c r="Q31" s="73"/>
    </row>
    <row r="32" spans="1:30" x14ac:dyDescent="0.4">
      <c r="A32" s="54"/>
      <c r="B32" s="81"/>
      <c r="C32" s="81"/>
      <c r="D32" s="81"/>
      <c r="E32" s="83"/>
      <c r="F32" s="82"/>
      <c r="G32" s="73"/>
      <c r="H32" s="73"/>
      <c r="I32" s="73"/>
      <c r="J32" s="73"/>
      <c r="K32" s="73"/>
      <c r="L32" s="73"/>
      <c r="M32" s="73"/>
      <c r="N32" s="73"/>
      <c r="O32" s="73"/>
      <c r="P32" s="73"/>
      <c r="Q32" s="73"/>
    </row>
    <row r="33" spans="1:17" x14ac:dyDescent="0.4">
      <c r="A33" s="54"/>
      <c r="B33" s="81"/>
      <c r="C33" s="81"/>
      <c r="D33" s="81"/>
      <c r="E33" s="83"/>
      <c r="F33" s="82"/>
      <c r="G33" s="73"/>
      <c r="H33" s="73"/>
      <c r="I33" s="73"/>
      <c r="J33" s="73"/>
      <c r="K33" s="73"/>
      <c r="L33" s="73"/>
      <c r="M33" s="73"/>
      <c r="N33" s="73"/>
      <c r="O33" s="73"/>
      <c r="P33" s="73"/>
      <c r="Q33" s="73"/>
    </row>
    <row r="34" spans="1:17" x14ac:dyDescent="0.4">
      <c r="A34" s="54"/>
      <c r="B34" s="81"/>
      <c r="C34" s="81"/>
      <c r="D34" s="81"/>
      <c r="E34" s="83"/>
      <c r="F34" s="82"/>
      <c r="G34" s="73"/>
      <c r="H34" s="73"/>
      <c r="I34" s="73"/>
      <c r="J34" s="73"/>
      <c r="K34" s="73"/>
      <c r="L34" s="73"/>
      <c r="M34" s="73"/>
      <c r="N34" s="73"/>
      <c r="O34" s="73"/>
      <c r="P34" s="73"/>
      <c r="Q34" s="73"/>
    </row>
    <row r="35" spans="1:17" x14ac:dyDescent="0.4">
      <c r="A35" s="54"/>
      <c r="B35" s="81"/>
      <c r="C35" s="81"/>
      <c r="D35" s="81"/>
      <c r="E35" s="83"/>
      <c r="F35" s="82"/>
      <c r="G35" s="73"/>
      <c r="H35" s="73"/>
      <c r="I35" s="73"/>
      <c r="J35" s="73"/>
      <c r="K35" s="73"/>
      <c r="L35" s="73"/>
      <c r="M35" s="73"/>
      <c r="N35" s="73"/>
      <c r="O35" s="73"/>
      <c r="P35" s="73"/>
      <c r="Q35" s="73"/>
    </row>
    <row r="36" spans="1:17" x14ac:dyDescent="0.4">
      <c r="A36" s="54"/>
      <c r="B36" s="81"/>
      <c r="C36" s="81"/>
      <c r="D36" s="81"/>
      <c r="E36" s="83"/>
      <c r="F36" s="82"/>
      <c r="G36" s="73"/>
      <c r="H36" s="73"/>
      <c r="I36" s="73"/>
      <c r="J36" s="73"/>
      <c r="K36" s="73"/>
      <c r="L36" s="73"/>
      <c r="M36" s="73"/>
      <c r="N36" s="73"/>
      <c r="O36" s="73"/>
      <c r="P36" s="73"/>
      <c r="Q36" s="73"/>
    </row>
    <row r="37" spans="1:17" x14ac:dyDescent="0.4">
      <c r="A37" s="54"/>
      <c r="B37" s="81"/>
      <c r="C37" s="81"/>
      <c r="D37" s="81"/>
      <c r="E37" s="83"/>
      <c r="F37" s="82"/>
      <c r="G37" s="73"/>
      <c r="H37" s="73"/>
      <c r="I37" s="73"/>
      <c r="J37" s="73"/>
      <c r="K37" s="73"/>
      <c r="L37" s="73"/>
      <c r="M37" s="73"/>
      <c r="N37" s="73"/>
      <c r="O37" s="73"/>
      <c r="P37" s="73"/>
      <c r="Q37" s="73"/>
    </row>
    <row r="38" spans="1:17" x14ac:dyDescent="0.4">
      <c r="A38" s="54"/>
      <c r="B38" s="81"/>
      <c r="C38" s="81"/>
      <c r="D38" s="81"/>
      <c r="E38" s="83"/>
      <c r="F38" s="82"/>
      <c r="G38" s="73"/>
      <c r="H38" s="73"/>
      <c r="I38" s="73"/>
      <c r="J38" s="73"/>
      <c r="K38" s="73"/>
      <c r="L38" s="73"/>
      <c r="M38" s="73"/>
      <c r="N38" s="73"/>
      <c r="O38" s="73"/>
      <c r="P38" s="73"/>
      <c r="Q38" s="73"/>
    </row>
    <row r="39" spans="1:17" x14ac:dyDescent="0.4">
      <c r="A39" s="54"/>
      <c r="B39" s="81"/>
      <c r="C39" s="81"/>
      <c r="D39" s="81"/>
      <c r="E39" s="83"/>
      <c r="F39" s="82"/>
      <c r="G39" s="73"/>
      <c r="H39" s="73"/>
      <c r="I39" s="73"/>
      <c r="J39" s="73"/>
      <c r="K39" s="73"/>
      <c r="L39" s="73"/>
      <c r="M39" s="73"/>
      <c r="N39" s="73"/>
      <c r="O39" s="73"/>
      <c r="P39" s="73"/>
      <c r="Q39" s="73"/>
    </row>
    <row r="40" spans="1:17" x14ac:dyDescent="0.4">
      <c r="A40" s="54"/>
      <c r="B40" s="81"/>
      <c r="C40" s="81"/>
      <c r="D40" s="81"/>
      <c r="E40" s="83"/>
      <c r="F40" s="82"/>
      <c r="G40" s="73"/>
      <c r="H40" s="73"/>
      <c r="I40" s="73"/>
      <c r="J40" s="73"/>
      <c r="K40" s="73"/>
      <c r="L40" s="73"/>
      <c r="M40" s="73"/>
      <c r="N40" s="73"/>
      <c r="O40" s="73"/>
      <c r="P40" s="73"/>
      <c r="Q40" s="73"/>
    </row>
    <row r="41" spans="1:17" x14ac:dyDescent="0.4">
      <c r="A41" s="22"/>
      <c r="B41" s="22"/>
      <c r="C41" s="22"/>
      <c r="D41" s="22"/>
      <c r="E41" s="22"/>
      <c r="F41" s="22"/>
      <c r="G41" s="22"/>
    </row>
    <row r="42" spans="1:17" x14ac:dyDescent="0.4">
      <c r="A42" s="22"/>
      <c r="B42" s="22"/>
      <c r="C42" s="22"/>
      <c r="D42" s="22"/>
      <c r="E42" s="22"/>
      <c r="F42" s="22"/>
      <c r="G42" s="22"/>
    </row>
    <row r="43" spans="1:17" x14ac:dyDescent="0.4">
      <c r="A43" s="22"/>
      <c r="B43" s="22"/>
      <c r="C43" s="22"/>
      <c r="D43" s="22"/>
      <c r="E43" s="22"/>
      <c r="F43" s="22"/>
      <c r="G43" s="22"/>
    </row>
    <row r="52" spans="32:32" x14ac:dyDescent="0.4">
      <c r="AF52" t="s">
        <v>149</v>
      </c>
    </row>
  </sheetData>
  <pageMargins left="0.7" right="0.7" top="0.78740157499999996" bottom="0.78740157499999996"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F52"/>
  <sheetViews>
    <sheetView zoomScale="85" zoomScaleNormal="85" workbookViewId="0">
      <selection activeCell="J38" sqref="J38"/>
    </sheetView>
  </sheetViews>
  <sheetFormatPr defaultColWidth="11.3828125" defaultRowHeight="14.6" x14ac:dyDescent="0.4"/>
  <cols>
    <col min="2" max="2" width="9.3046875" bestFit="1" customWidth="1"/>
    <col min="3" max="3" width="9.3046875" customWidth="1"/>
    <col min="4" max="4" width="9.84375" bestFit="1" customWidth="1"/>
    <col min="5" max="5" width="9.84375" customWidth="1"/>
    <col min="6" max="6" width="9.69140625" customWidth="1"/>
    <col min="7" max="7" width="7.69140625" customWidth="1"/>
    <col min="8" max="8" width="9.3828125" customWidth="1"/>
    <col min="9" max="9" width="10.3046875" customWidth="1"/>
    <col min="10" max="10" width="7.69140625" customWidth="1"/>
    <col min="11" max="17" width="8" customWidth="1"/>
    <col min="30" max="30" width="13" customWidth="1"/>
  </cols>
  <sheetData>
    <row r="1" spans="1:30" ht="90.45" thickBot="1" x14ac:dyDescent="0.45">
      <c r="A1" s="33" t="s">
        <v>161</v>
      </c>
      <c r="B1" s="36" t="s">
        <v>162</v>
      </c>
      <c r="C1" s="11" t="s">
        <v>52</v>
      </c>
      <c r="D1" s="32" t="s">
        <v>164</v>
      </c>
      <c r="E1" s="32" t="s">
        <v>135</v>
      </c>
      <c r="F1" s="31" t="s">
        <v>136</v>
      </c>
      <c r="G1" s="84" t="s">
        <v>56</v>
      </c>
      <c r="H1" s="32" t="s">
        <v>139</v>
      </c>
      <c r="I1" s="31" t="s">
        <v>140</v>
      </c>
      <c r="J1" s="32" t="s">
        <v>137</v>
      </c>
      <c r="K1" s="31" t="s">
        <v>138</v>
      </c>
      <c r="L1" s="32" t="s">
        <v>143</v>
      </c>
      <c r="M1" s="31" t="s">
        <v>144</v>
      </c>
      <c r="N1" s="32" t="s">
        <v>141</v>
      </c>
      <c r="O1" s="31" t="s">
        <v>142</v>
      </c>
      <c r="P1" s="32" t="s">
        <v>147</v>
      </c>
      <c r="Q1" s="31" t="s">
        <v>148</v>
      </c>
      <c r="R1" s="1" t="s">
        <v>75</v>
      </c>
      <c r="W1" s="1" t="s">
        <v>55</v>
      </c>
    </row>
    <row r="2" spans="1:30" x14ac:dyDescent="0.4">
      <c r="A2" s="34">
        <v>15</v>
      </c>
      <c r="B2" s="88">
        <f>'FS Antenna Gain'!$B$5</f>
        <v>-0.66666666666666674</v>
      </c>
      <c r="C2" s="90">
        <f t="shared" ref="C2:C19" si="0">DEGREES(ASIN(HeightPTP/$A2))</f>
        <v>90</v>
      </c>
      <c r="D2" s="91">
        <f>EIRP+$B2+DCtime+POL+B.Outdoor+L.oob+MG-Irx</f>
        <v>112.40242074277651</v>
      </c>
      <c r="E2" s="93">
        <f t="shared" ref="E2:E19" si="1">EIRP+$B2+DCtime+POL+B.Trad+L.oob+MG-Irx</f>
        <v>89.402420742776513</v>
      </c>
      <c r="F2" s="94">
        <f t="shared" ref="F2:F19" si="2">1000*10^(($E2-32.44-20*LOG10(FC))/20)</f>
        <v>8.9794839886102071</v>
      </c>
      <c r="G2" s="101">
        <f>A2</f>
        <v>15</v>
      </c>
      <c r="H2" s="93">
        <f t="shared" ref="H2:H19" si="3">EIRP+$B2+DCtime+POL+$X$18+L.oob+MG-Irx</f>
        <v>109.10242074277652</v>
      </c>
      <c r="I2" s="94">
        <f t="shared" ref="I2:I19" si="4">1000*10^(($H2-32.44-20*LOG10(FC))/20)</f>
        <v>86.746384000718464</v>
      </c>
      <c r="J2" s="93">
        <f t="shared" ref="J2:J19" si="5">EIRP+$B2+DCtime+POL+$X$20+L.oob+MG-Irx</f>
        <v>104.60242074277652</v>
      </c>
      <c r="K2" s="94">
        <f t="shared" ref="K2:K19" si="6">1000*10^(($J2-32.44-20*LOG10(FC))/20)</f>
        <v>51.671537037258609</v>
      </c>
      <c r="L2" s="93">
        <f t="shared" ref="L2:L19" si="7">EIRP+$B2+DCtime+POL+B.ther+L.oob+MG-Irx</f>
        <v>60.402420742776513</v>
      </c>
      <c r="M2" s="94">
        <f t="shared" ref="M2:M19" si="8">1000*10^(($L2-32.44-20*LOG10(FC))/20)</f>
        <v>0.31860411475674111</v>
      </c>
      <c r="N2" s="93">
        <f t="shared" ref="N2:N19" si="9">EIRP+$B2+DCtime+POL+$X$19+L.oob+MG-Irx</f>
        <v>101.50242074277652</v>
      </c>
      <c r="O2" s="94">
        <f t="shared" ref="O2:O19" si="10">1000*10^(($N2-32.44-20*LOG10(FC))/20)</f>
        <v>36.161911616660504</v>
      </c>
      <c r="P2" s="93">
        <f t="shared" ref="P2:P19" si="11">EIRP+$B2+DCtime+POL+$X$21+L.oob+MG-Irx</f>
        <v>86.302420742776519</v>
      </c>
      <c r="Q2" s="94">
        <f t="shared" ref="Q2:Q19" si="12">1000*10^(($P2-32.44-20*LOG10(FC))/20)</f>
        <v>6.2842199976594229</v>
      </c>
      <c r="W2" s="12" t="s">
        <v>50</v>
      </c>
      <c r="X2" s="13">
        <v>78500</v>
      </c>
      <c r="Y2" s="14" t="s">
        <v>24</v>
      </c>
      <c r="Z2" s="15" t="s">
        <v>51</v>
      </c>
      <c r="AA2" s="15"/>
      <c r="AB2" s="16"/>
      <c r="AC2" s="16"/>
      <c r="AD2" s="17"/>
    </row>
    <row r="3" spans="1:30" x14ac:dyDescent="0.4">
      <c r="A3" s="34">
        <v>50</v>
      </c>
      <c r="B3" s="88">
        <f>'FS Antenna Gain'!$B$12</f>
        <v>3.6406046128051033</v>
      </c>
      <c r="C3" s="90">
        <f t="shared" si="0"/>
        <v>17.457603123722095</v>
      </c>
      <c r="D3" s="91">
        <f t="shared" ref="D3:D19" si="13">EIRP+$B3+DCtime+POL+B.Outdoor+L.oob+MG-Irx</f>
        <v>116.70969202224829</v>
      </c>
      <c r="E3" s="93">
        <f t="shared" si="1"/>
        <v>93.709692022248291</v>
      </c>
      <c r="F3" s="94">
        <f t="shared" si="2"/>
        <v>14.743987172465644</v>
      </c>
      <c r="G3" s="101">
        <f t="shared" ref="G3:G19" si="14">A3</f>
        <v>50</v>
      </c>
      <c r="H3" s="93">
        <f t="shared" si="3"/>
        <v>113.40969202224829</v>
      </c>
      <c r="I3" s="94">
        <f t="shared" si="4"/>
        <v>142.43441767774976</v>
      </c>
      <c r="J3" s="93">
        <f t="shared" si="5"/>
        <v>108.90969202224829</v>
      </c>
      <c r="K3" s="94">
        <f t="shared" si="6"/>
        <v>84.842790546234781</v>
      </c>
      <c r="L3" s="93">
        <f t="shared" si="7"/>
        <v>64.709692022248291</v>
      </c>
      <c r="M3" s="94">
        <f t="shared" si="8"/>
        <v>0.52313640594788946</v>
      </c>
      <c r="N3" s="93">
        <f t="shared" si="9"/>
        <v>105.80969202224829</v>
      </c>
      <c r="O3" s="94">
        <f t="shared" si="10"/>
        <v>59.376547882279709</v>
      </c>
      <c r="P3" s="93">
        <f t="shared" si="11"/>
        <v>90.609692022248282</v>
      </c>
      <c r="Q3" s="94">
        <f t="shared" si="12"/>
        <v>10.31846141181026</v>
      </c>
      <c r="W3" s="18" t="s">
        <v>53</v>
      </c>
      <c r="X3" s="19">
        <v>1500</v>
      </c>
      <c r="Y3" s="20" t="s">
        <v>24</v>
      </c>
      <c r="Z3" s="21" t="s">
        <v>54</v>
      </c>
      <c r="AA3" s="21"/>
      <c r="AB3" s="22"/>
      <c r="AC3" s="22"/>
      <c r="AD3" s="23"/>
    </row>
    <row r="4" spans="1:30" x14ac:dyDescent="0.4">
      <c r="A4" s="34">
        <v>100</v>
      </c>
      <c r="B4" s="88">
        <f>'FS Antenna Gain'!$B$22</f>
        <v>11.056928146072615</v>
      </c>
      <c r="C4" s="90">
        <f t="shared" si="0"/>
        <v>8.6269265586786403</v>
      </c>
      <c r="D4" s="91">
        <f t="shared" si="13"/>
        <v>124.12601555551581</v>
      </c>
      <c r="E4" s="93">
        <f t="shared" si="1"/>
        <v>101.12601555551581</v>
      </c>
      <c r="F4" s="94">
        <f t="shared" si="2"/>
        <v>34.628295988336951</v>
      </c>
      <c r="G4" s="101">
        <f t="shared" si="14"/>
        <v>100</v>
      </c>
      <c r="H4" s="93">
        <f t="shared" si="3"/>
        <v>120.8260155555158</v>
      </c>
      <c r="I4" s="94">
        <f t="shared" si="4"/>
        <v>334.52695777452288</v>
      </c>
      <c r="J4" s="93">
        <f t="shared" si="5"/>
        <v>116.3260155555158</v>
      </c>
      <c r="K4" s="94">
        <f t="shared" si="6"/>
        <v>199.26504473621111</v>
      </c>
      <c r="L4" s="93">
        <f t="shared" si="7"/>
        <v>72.126015555515806</v>
      </c>
      <c r="M4" s="94">
        <f t="shared" si="8"/>
        <v>1.2286583063005247</v>
      </c>
      <c r="N4" s="93">
        <f t="shared" si="9"/>
        <v>113.2260155555158</v>
      </c>
      <c r="O4" s="94">
        <f t="shared" si="10"/>
        <v>139.45404664167239</v>
      </c>
      <c r="P4" s="93">
        <f t="shared" si="11"/>
        <v>98.026015555515798</v>
      </c>
      <c r="Q4" s="94">
        <f t="shared" si="12"/>
        <v>24.234335782635224</v>
      </c>
      <c r="W4" s="18" t="s">
        <v>20</v>
      </c>
      <c r="X4" s="24">
        <v>15</v>
      </c>
      <c r="Y4" s="20" t="s">
        <v>21</v>
      </c>
      <c r="Z4" s="21" t="s">
        <v>22</v>
      </c>
      <c r="AA4" s="21"/>
      <c r="AB4" s="22"/>
      <c r="AC4" s="22"/>
      <c r="AD4" s="23"/>
    </row>
    <row r="5" spans="1:30" ht="17.600000000000001" x14ac:dyDescent="0.55000000000000004">
      <c r="A5" s="34">
        <v>200</v>
      </c>
      <c r="B5" s="88">
        <f>'FS Antenna Gain'!$B$42</f>
        <v>19.838572024377303</v>
      </c>
      <c r="C5" s="90">
        <f t="shared" si="0"/>
        <v>4.3012223046703646</v>
      </c>
      <c r="D5" s="91">
        <f t="shared" si="13"/>
        <v>132.90765943382047</v>
      </c>
      <c r="E5" s="93">
        <f t="shared" si="1"/>
        <v>109.90765943382048</v>
      </c>
      <c r="F5" s="94">
        <f t="shared" si="2"/>
        <v>95.172902653138948</v>
      </c>
      <c r="G5" s="101">
        <f t="shared" si="14"/>
        <v>200</v>
      </c>
      <c r="H5" s="93">
        <f t="shared" si="3"/>
        <v>129.60765943382049</v>
      </c>
      <c r="I5" s="94">
        <f t="shared" si="4"/>
        <v>919.41866264076884</v>
      </c>
      <c r="J5" s="93">
        <f t="shared" si="5"/>
        <v>125.10765943382049</v>
      </c>
      <c r="K5" s="94">
        <f t="shared" si="6"/>
        <v>547.66289138917648</v>
      </c>
      <c r="L5" s="93">
        <f t="shared" si="7"/>
        <v>80.907659433820484</v>
      </c>
      <c r="M5" s="94">
        <f t="shared" si="8"/>
        <v>3.3768620153557367</v>
      </c>
      <c r="N5" s="93">
        <f t="shared" si="9"/>
        <v>122.00765943382049</v>
      </c>
      <c r="O5" s="94">
        <f t="shared" si="10"/>
        <v>383.27749104617777</v>
      </c>
      <c r="P5" s="93">
        <f t="shared" si="11"/>
        <v>106.80765943382049</v>
      </c>
      <c r="Q5" s="94">
        <f t="shared" si="12"/>
        <v>66.605994158102874</v>
      </c>
      <c r="W5" s="18" t="s">
        <v>23</v>
      </c>
      <c r="X5" s="19">
        <v>1250</v>
      </c>
      <c r="Y5" s="20" t="s">
        <v>24</v>
      </c>
      <c r="Z5" s="21" t="s">
        <v>43</v>
      </c>
      <c r="AA5" s="21"/>
      <c r="AB5" s="22"/>
      <c r="AC5" s="22"/>
      <c r="AD5" s="23"/>
    </row>
    <row r="6" spans="1:30" x14ac:dyDescent="0.4">
      <c r="A6" s="34">
        <v>300</v>
      </c>
      <c r="B6" s="88">
        <f>'FS Antenna Gain'!$B$62</f>
        <v>27.543011778996565</v>
      </c>
      <c r="C6" s="90">
        <f t="shared" si="0"/>
        <v>2.8659839825988622</v>
      </c>
      <c r="D6" s="91">
        <f t="shared" si="13"/>
        <v>140.61209918843974</v>
      </c>
      <c r="E6" s="93">
        <f t="shared" si="1"/>
        <v>117.61209918843976</v>
      </c>
      <c r="F6" s="94">
        <f t="shared" si="2"/>
        <v>231.06560435255787</v>
      </c>
      <c r="G6" s="101">
        <f t="shared" si="14"/>
        <v>300</v>
      </c>
      <c r="H6" s="93">
        <f t="shared" si="3"/>
        <v>137.31209918843976</v>
      </c>
      <c r="I6" s="94">
        <f t="shared" si="4"/>
        <v>2232.2113018910109</v>
      </c>
      <c r="J6" s="93">
        <f t="shared" si="5"/>
        <v>132.81209918843976</v>
      </c>
      <c r="K6" s="94">
        <f t="shared" si="6"/>
        <v>1329.6437688940825</v>
      </c>
      <c r="L6" s="93">
        <f t="shared" si="7"/>
        <v>88.612099188439757</v>
      </c>
      <c r="M6" s="94">
        <f t="shared" si="8"/>
        <v>8.1985170215635428</v>
      </c>
      <c r="N6" s="93">
        <f t="shared" si="9"/>
        <v>129.71209918843977</v>
      </c>
      <c r="O6" s="94">
        <f t="shared" si="10"/>
        <v>930.54054919482087</v>
      </c>
      <c r="P6" s="93">
        <f t="shared" si="11"/>
        <v>114.51209918843975</v>
      </c>
      <c r="Q6" s="94">
        <f t="shared" si="12"/>
        <v>161.70941375756553</v>
      </c>
      <c r="W6" s="18" t="s">
        <v>25</v>
      </c>
      <c r="X6" s="24">
        <v>8</v>
      </c>
      <c r="Y6" s="20" t="s">
        <v>26</v>
      </c>
      <c r="Z6" s="21" t="s">
        <v>27</v>
      </c>
      <c r="AA6" s="21"/>
      <c r="AB6" s="22"/>
      <c r="AC6" s="22"/>
      <c r="AD6" s="23"/>
    </row>
    <row r="7" spans="1:30" ht="17.600000000000001" x14ac:dyDescent="0.55000000000000004">
      <c r="A7" s="34">
        <v>400</v>
      </c>
      <c r="B7" s="88">
        <f>'FS Antenna Gain'!$B$82</f>
        <v>31.403038687188083</v>
      </c>
      <c r="C7" s="90">
        <f t="shared" si="0"/>
        <v>2.1490956268640184</v>
      </c>
      <c r="D7" s="91">
        <f t="shared" si="13"/>
        <v>144.47212609663126</v>
      </c>
      <c r="E7" s="93">
        <f t="shared" si="1"/>
        <v>121.47212609663127</v>
      </c>
      <c r="F7" s="94">
        <f t="shared" si="2"/>
        <v>360.36005795016769</v>
      </c>
      <c r="G7" s="101">
        <f t="shared" si="14"/>
        <v>400</v>
      </c>
      <c r="H7" s="93">
        <f t="shared" si="3"/>
        <v>141.17212609663127</v>
      </c>
      <c r="I7" s="94">
        <f t="shared" si="4"/>
        <v>3481.2615073557968</v>
      </c>
      <c r="J7" s="93">
        <f t="shared" si="5"/>
        <v>136.67212609663127</v>
      </c>
      <c r="K7" s="94">
        <f t="shared" si="6"/>
        <v>2073.6556916565878</v>
      </c>
      <c r="L7" s="93">
        <f t="shared" si="7"/>
        <v>92.472126096631271</v>
      </c>
      <c r="M7" s="94">
        <f t="shared" si="8"/>
        <v>12.786057350570658</v>
      </c>
      <c r="N7" s="93">
        <f t="shared" si="9"/>
        <v>133.57212609663128</v>
      </c>
      <c r="O7" s="94">
        <f t="shared" si="10"/>
        <v>1451.2313382704226</v>
      </c>
      <c r="P7" s="93">
        <f t="shared" si="11"/>
        <v>118.37212609663128</v>
      </c>
      <c r="Q7" s="94">
        <f t="shared" si="12"/>
        <v>252.19510223534041</v>
      </c>
      <c r="W7" s="18" t="s">
        <v>28</v>
      </c>
      <c r="X7" s="24">
        <v>-20</v>
      </c>
      <c r="Y7" s="20" t="s">
        <v>26</v>
      </c>
      <c r="Z7" s="21" t="s">
        <v>29</v>
      </c>
      <c r="AA7" s="21"/>
      <c r="AB7" s="22"/>
      <c r="AC7" s="22"/>
      <c r="AD7" s="23"/>
    </row>
    <row r="8" spans="1:30" x14ac:dyDescent="0.4">
      <c r="A8" s="34">
        <v>500</v>
      </c>
      <c r="B8" s="88">
        <f>'FS Antenna Gain'!$B$102</f>
        <v>33.72086679106053</v>
      </c>
      <c r="C8" s="90">
        <f t="shared" si="0"/>
        <v>1.7191313208778112</v>
      </c>
      <c r="D8" s="91">
        <f t="shared" si="13"/>
        <v>146.7899542005037</v>
      </c>
      <c r="E8" s="93">
        <f t="shared" si="1"/>
        <v>123.78995420050371</v>
      </c>
      <c r="F8" s="94">
        <f t="shared" si="2"/>
        <v>470.57413573796191</v>
      </c>
      <c r="G8" s="101">
        <f t="shared" si="14"/>
        <v>500</v>
      </c>
      <c r="H8" s="93">
        <f t="shared" si="3"/>
        <v>143.48995420050372</v>
      </c>
      <c r="I8" s="94">
        <f t="shared" si="4"/>
        <v>4545.9855745953009</v>
      </c>
      <c r="J8" s="93">
        <f t="shared" si="5"/>
        <v>138.98995420050372</v>
      </c>
      <c r="K8" s="94">
        <f t="shared" si="6"/>
        <v>2707.8715118153973</v>
      </c>
      <c r="L8" s="93">
        <f t="shared" si="7"/>
        <v>94.789954200503715</v>
      </c>
      <c r="M8" s="94">
        <f t="shared" si="8"/>
        <v>16.696600398684684</v>
      </c>
      <c r="N8" s="93">
        <f t="shared" si="9"/>
        <v>135.88995420050372</v>
      </c>
      <c r="O8" s="94">
        <f t="shared" si="10"/>
        <v>1895.0822037465828</v>
      </c>
      <c r="P8" s="93">
        <f t="shared" si="11"/>
        <v>120.68995420050372</v>
      </c>
      <c r="Q8" s="94">
        <f t="shared" si="12"/>
        <v>329.32754242190026</v>
      </c>
      <c r="W8" s="18" t="s">
        <v>30</v>
      </c>
      <c r="X8" s="24">
        <v>19</v>
      </c>
      <c r="Y8" s="20" t="s">
        <v>31</v>
      </c>
      <c r="Z8" s="21" t="s">
        <v>32</v>
      </c>
      <c r="AA8" s="21"/>
      <c r="AB8" s="22"/>
      <c r="AC8" s="22"/>
      <c r="AD8" s="23"/>
    </row>
    <row r="9" spans="1:30" ht="17.600000000000001" x14ac:dyDescent="0.55000000000000004">
      <c r="A9" s="34">
        <v>600</v>
      </c>
      <c r="B9" s="88">
        <f>'FS Antenna Gain'!$B$122</f>
        <v>35.266680605510913</v>
      </c>
      <c r="C9" s="90">
        <f t="shared" si="0"/>
        <v>1.4325437375665075</v>
      </c>
      <c r="D9" s="91">
        <f t="shared" si="13"/>
        <v>148.33576801495411</v>
      </c>
      <c r="E9" s="93">
        <f t="shared" si="1"/>
        <v>125.3357680149541</v>
      </c>
      <c r="F9" s="94">
        <f t="shared" si="2"/>
        <v>562.23612161788685</v>
      </c>
      <c r="G9" s="101">
        <f t="shared" si="14"/>
        <v>600</v>
      </c>
      <c r="H9" s="93">
        <f t="shared" si="3"/>
        <v>145.0357680149541</v>
      </c>
      <c r="I9" s="94">
        <f t="shared" si="4"/>
        <v>5431.4869948878359</v>
      </c>
      <c r="J9" s="93">
        <f t="shared" si="5"/>
        <v>140.5357680149541</v>
      </c>
      <c r="K9" s="94">
        <f t="shared" si="6"/>
        <v>3235.3311859248306</v>
      </c>
      <c r="L9" s="93">
        <f t="shared" si="7"/>
        <v>96.335768014954098</v>
      </c>
      <c r="M9" s="94">
        <f t="shared" si="8"/>
        <v>19.948890386078304</v>
      </c>
      <c r="N9" s="93">
        <f t="shared" si="9"/>
        <v>137.43576801495411</v>
      </c>
      <c r="O9" s="94">
        <f t="shared" si="10"/>
        <v>2264.2206348860377</v>
      </c>
      <c r="P9" s="93">
        <f t="shared" si="11"/>
        <v>122.2357680149541</v>
      </c>
      <c r="Q9" s="94">
        <f t="shared" si="12"/>
        <v>393.47644957763919</v>
      </c>
      <c r="W9" s="18" t="s">
        <v>33</v>
      </c>
      <c r="X9" s="25">
        <v>0</v>
      </c>
      <c r="Y9" s="20" t="s">
        <v>26</v>
      </c>
      <c r="Z9" s="21" t="s">
        <v>34</v>
      </c>
      <c r="AA9" s="21"/>
      <c r="AB9" s="22"/>
      <c r="AC9" s="22"/>
      <c r="AD9" s="23"/>
    </row>
    <row r="10" spans="1:30" x14ac:dyDescent="0.4">
      <c r="A10" s="34">
        <v>700</v>
      </c>
      <c r="B10" s="88">
        <f>'FS Antenna Gain'!$B$142</f>
        <v>36.37107430647346</v>
      </c>
      <c r="C10" s="90">
        <f t="shared" si="0"/>
        <v>1.2278606850101754</v>
      </c>
      <c r="D10" s="91">
        <f t="shared" si="13"/>
        <v>149.44016171591664</v>
      </c>
      <c r="E10" s="93">
        <f t="shared" si="1"/>
        <v>126.44016171591664</v>
      </c>
      <c r="F10" s="94">
        <f t="shared" si="2"/>
        <v>638.46696170038763</v>
      </c>
      <c r="G10" s="101">
        <f t="shared" si="14"/>
        <v>700</v>
      </c>
      <c r="H10" s="93">
        <f t="shared" si="3"/>
        <v>146.14016171591663</v>
      </c>
      <c r="I10" s="94">
        <f t="shared" si="4"/>
        <v>6167.9156955661429</v>
      </c>
      <c r="J10" s="93">
        <f t="shared" si="5"/>
        <v>141.64016171591663</v>
      </c>
      <c r="K10" s="94">
        <f t="shared" si="6"/>
        <v>3673.9938843271561</v>
      </c>
      <c r="L10" s="93">
        <f t="shared" si="7"/>
        <v>97.440161715916645</v>
      </c>
      <c r="M10" s="94">
        <f t="shared" si="8"/>
        <v>22.653662659457787</v>
      </c>
      <c r="N10" s="93">
        <f t="shared" si="9"/>
        <v>138.54016171591664</v>
      </c>
      <c r="O10" s="94">
        <f t="shared" si="10"/>
        <v>2571.2152133076643</v>
      </c>
      <c r="P10" s="93">
        <f t="shared" si="11"/>
        <v>123.34016171591665</v>
      </c>
      <c r="Q10" s="94">
        <f t="shared" si="12"/>
        <v>446.82599285790667</v>
      </c>
      <c r="W10" s="18"/>
      <c r="X10" s="25"/>
      <c r="Y10" s="20"/>
      <c r="Z10" s="21" t="s">
        <v>74</v>
      </c>
      <c r="AA10" s="21"/>
      <c r="AB10" s="22"/>
      <c r="AC10" s="22"/>
      <c r="AD10" s="23"/>
    </row>
    <row r="11" spans="1:30" x14ac:dyDescent="0.4">
      <c r="A11" s="34">
        <v>800</v>
      </c>
      <c r="B11" s="88">
        <f>'FS Antenna Gain'!$B$162</f>
        <v>37.199482008787847</v>
      </c>
      <c r="C11" s="90">
        <f t="shared" si="0"/>
        <v>1.0743588228541847</v>
      </c>
      <c r="D11" s="91">
        <f t="shared" si="13"/>
        <v>150.26856941823104</v>
      </c>
      <c r="E11" s="93">
        <f t="shared" si="1"/>
        <v>127.26856941823104</v>
      </c>
      <c r="F11" s="94">
        <f t="shared" si="2"/>
        <v>702.3584539240245</v>
      </c>
      <c r="G11" s="101">
        <f t="shared" si="14"/>
        <v>800</v>
      </c>
      <c r="H11" s="93">
        <f t="shared" si="3"/>
        <v>146.96856941823103</v>
      </c>
      <c r="I11" s="94">
        <f t="shared" si="4"/>
        <v>6785.1400177922951</v>
      </c>
      <c r="J11" s="93">
        <f t="shared" si="5"/>
        <v>142.46856941823103</v>
      </c>
      <c r="K11" s="94">
        <f t="shared" si="6"/>
        <v>4041.6510471426259</v>
      </c>
      <c r="L11" s="93">
        <f t="shared" si="7"/>
        <v>98.268569418231039</v>
      </c>
      <c r="M11" s="94">
        <f t="shared" si="8"/>
        <v>24.920618349363711</v>
      </c>
      <c r="N11" s="93">
        <f t="shared" si="9"/>
        <v>139.36856941823103</v>
      </c>
      <c r="O11" s="94">
        <f t="shared" si="10"/>
        <v>2828.5171359769765</v>
      </c>
      <c r="P11" s="93">
        <f t="shared" si="11"/>
        <v>124.16856941823103</v>
      </c>
      <c r="Q11" s="94">
        <f t="shared" si="12"/>
        <v>491.53994230325969</v>
      </c>
      <c r="W11" s="18" t="s">
        <v>35</v>
      </c>
      <c r="X11" s="24">
        <v>0</v>
      </c>
      <c r="Y11" s="20" t="s">
        <v>26</v>
      </c>
      <c r="Z11" s="21" t="s">
        <v>36</v>
      </c>
      <c r="AA11" s="21"/>
      <c r="AB11" s="22"/>
      <c r="AC11" s="22"/>
      <c r="AD11" s="23"/>
    </row>
    <row r="12" spans="1:30" x14ac:dyDescent="0.4">
      <c r="A12" s="34">
        <v>900</v>
      </c>
      <c r="B12" s="88">
        <f>'FS Antenna Gain'!$B$182</f>
        <v>37.843857229090183</v>
      </c>
      <c r="C12" s="90">
        <f t="shared" si="0"/>
        <v>0.95497387378491372</v>
      </c>
      <c r="D12" s="91">
        <f t="shared" si="13"/>
        <v>150.91294463853336</v>
      </c>
      <c r="E12" s="93">
        <f t="shared" si="1"/>
        <v>127.91294463853336</v>
      </c>
      <c r="F12" s="94">
        <f t="shared" si="2"/>
        <v>756.44538072754005</v>
      </c>
      <c r="G12" s="101">
        <f t="shared" si="14"/>
        <v>900</v>
      </c>
      <c r="H12" s="93">
        <f t="shared" si="3"/>
        <v>147.61294463853338</v>
      </c>
      <c r="I12" s="94">
        <f t="shared" si="4"/>
        <v>7307.6472495962571</v>
      </c>
      <c r="J12" s="93">
        <f t="shared" si="5"/>
        <v>143.11294463853338</v>
      </c>
      <c r="K12" s="94">
        <f t="shared" si="6"/>
        <v>4352.8888248483836</v>
      </c>
      <c r="L12" s="93">
        <f t="shared" si="7"/>
        <v>98.912944638533375</v>
      </c>
      <c r="M12" s="94">
        <f t="shared" si="8"/>
        <v>26.839694930602125</v>
      </c>
      <c r="N12" s="93">
        <f t="shared" si="9"/>
        <v>140.01294463853338</v>
      </c>
      <c r="O12" s="94">
        <f t="shared" si="10"/>
        <v>3046.3344035578853</v>
      </c>
      <c r="P12" s="93">
        <f t="shared" si="11"/>
        <v>124.81294463853337</v>
      </c>
      <c r="Q12" s="94">
        <f t="shared" si="12"/>
        <v>529.39224511506154</v>
      </c>
      <c r="W12" s="18" t="s">
        <v>37</v>
      </c>
      <c r="X12" s="25">
        <f>10*LOG10(BIF.PTP/BW)</f>
        <v>-0.79181246047624798</v>
      </c>
      <c r="Y12" s="20" t="s">
        <v>26</v>
      </c>
      <c r="Z12" s="21" t="s">
        <v>38</v>
      </c>
      <c r="AA12" s="21"/>
      <c r="AB12" s="22"/>
      <c r="AC12" s="22"/>
      <c r="AD12" s="23"/>
    </row>
    <row r="13" spans="1:30" ht="17.600000000000001" x14ac:dyDescent="0.55000000000000004">
      <c r="A13" s="34">
        <v>1000</v>
      </c>
      <c r="B13" s="88">
        <f>'FS Antenna Gain'!$B$202</f>
        <v>38.359389884318723</v>
      </c>
      <c r="C13" s="90">
        <f t="shared" si="0"/>
        <v>0.8594689248358216</v>
      </c>
      <c r="D13" s="91">
        <f t="shared" si="13"/>
        <v>151.42847729376192</v>
      </c>
      <c r="E13" s="93">
        <f t="shared" si="1"/>
        <v>128.42847729376192</v>
      </c>
      <c r="F13" s="94">
        <f t="shared" si="2"/>
        <v>802.70174656856432</v>
      </c>
      <c r="G13" s="101">
        <f t="shared" si="14"/>
        <v>1000</v>
      </c>
      <c r="H13" s="93">
        <f t="shared" si="3"/>
        <v>148.1284772937619</v>
      </c>
      <c r="I13" s="94">
        <f t="shared" si="4"/>
        <v>7754.5072783921914</v>
      </c>
      <c r="J13" s="93">
        <f t="shared" si="5"/>
        <v>143.6284772937619</v>
      </c>
      <c r="K13" s="94">
        <f t="shared" si="6"/>
        <v>4619.066427458406</v>
      </c>
      <c r="L13" s="93">
        <f t="shared" si="7"/>
        <v>99.428477293761915</v>
      </c>
      <c r="M13" s="94">
        <f t="shared" si="8"/>
        <v>28.48093272437027</v>
      </c>
      <c r="N13" s="93">
        <f t="shared" si="9"/>
        <v>140.52847729376191</v>
      </c>
      <c r="O13" s="94">
        <f t="shared" si="10"/>
        <v>3232.6166682595831</v>
      </c>
      <c r="P13" s="93">
        <f t="shared" si="11"/>
        <v>125.32847729376191</v>
      </c>
      <c r="Q13" s="94">
        <f t="shared" si="12"/>
        <v>561.76439251305453</v>
      </c>
      <c r="W13" s="18" t="s">
        <v>145</v>
      </c>
      <c r="X13" s="24">
        <v>-23</v>
      </c>
      <c r="Y13" s="20" t="s">
        <v>26</v>
      </c>
      <c r="Z13" s="21" t="s">
        <v>133</v>
      </c>
      <c r="AA13" s="21"/>
      <c r="AB13" s="22"/>
      <c r="AC13" s="22"/>
      <c r="AD13" s="23"/>
    </row>
    <row r="14" spans="1:30" ht="17.600000000000001" x14ac:dyDescent="0.55000000000000004">
      <c r="A14" s="34">
        <v>1500</v>
      </c>
      <c r="B14" s="88">
        <f>'FS Antenna Gain'!$B$302</f>
        <v>39.906131032509172</v>
      </c>
      <c r="C14" s="90">
        <f t="shared" si="0"/>
        <v>0.57296734485715262</v>
      </c>
      <c r="D14" s="91">
        <f t="shared" si="13"/>
        <v>152.97521844195236</v>
      </c>
      <c r="E14" s="93">
        <f t="shared" si="1"/>
        <v>129.97521844195236</v>
      </c>
      <c r="F14" s="94">
        <f t="shared" si="2"/>
        <v>959.16045570045867</v>
      </c>
      <c r="G14" s="101">
        <f t="shared" si="14"/>
        <v>1500</v>
      </c>
      <c r="H14" s="93">
        <f t="shared" si="3"/>
        <v>149.67521844195235</v>
      </c>
      <c r="I14" s="94">
        <f t="shared" si="4"/>
        <v>9265.978013216969</v>
      </c>
      <c r="J14" s="93">
        <f t="shared" si="5"/>
        <v>145.17521844195235</v>
      </c>
      <c r="K14" s="94">
        <f t="shared" si="6"/>
        <v>5519.3923252455024</v>
      </c>
      <c r="L14" s="93">
        <f t="shared" si="7"/>
        <v>100.97521844195236</v>
      </c>
      <c r="M14" s="94">
        <f t="shared" si="8"/>
        <v>34.032297210590031</v>
      </c>
      <c r="N14" s="93">
        <f t="shared" si="9"/>
        <v>142.07521844195236</v>
      </c>
      <c r="O14" s="94">
        <f t="shared" si="10"/>
        <v>3862.7025416194447</v>
      </c>
      <c r="P14" s="93">
        <f t="shared" si="11"/>
        <v>126.87521844195236</v>
      </c>
      <c r="Q14" s="94">
        <f t="shared" si="12"/>
        <v>671.2607678038587</v>
      </c>
      <c r="W14" s="18" t="s">
        <v>146</v>
      </c>
      <c r="X14" s="24">
        <v>-52</v>
      </c>
      <c r="Y14" s="20" t="s">
        <v>26</v>
      </c>
      <c r="Z14" s="21" t="s">
        <v>134</v>
      </c>
      <c r="AA14" s="21"/>
      <c r="AB14" s="22"/>
      <c r="AC14" s="22"/>
      <c r="AD14" s="23"/>
    </row>
    <row r="15" spans="1:30" ht="17.600000000000001" x14ac:dyDescent="0.55000000000000004">
      <c r="A15" s="34">
        <v>2000</v>
      </c>
      <c r="B15" s="88">
        <f>'FS Antenna Gain'!$B$402</f>
        <v>40.679564437234369</v>
      </c>
      <c r="C15" s="90">
        <f t="shared" si="0"/>
        <v>0.42972237505959199</v>
      </c>
      <c r="D15" s="91">
        <f t="shared" si="13"/>
        <v>153.74865184667755</v>
      </c>
      <c r="E15" s="93">
        <f t="shared" si="1"/>
        <v>130.74865184667755</v>
      </c>
      <c r="F15" s="94">
        <f t="shared" si="2"/>
        <v>1048.4867235521263</v>
      </c>
      <c r="G15" s="101">
        <f t="shared" si="14"/>
        <v>2000</v>
      </c>
      <c r="H15" s="93">
        <f t="shared" si="3"/>
        <v>150.44865184667756</v>
      </c>
      <c r="I15" s="94">
        <f t="shared" si="4"/>
        <v>10128.915208966831</v>
      </c>
      <c r="J15" s="93">
        <f t="shared" si="5"/>
        <v>145.94865184667756</v>
      </c>
      <c r="K15" s="94">
        <f t="shared" si="6"/>
        <v>6033.4113449967772</v>
      </c>
      <c r="L15" s="93">
        <f t="shared" si="7"/>
        <v>101.74865184667756</v>
      </c>
      <c r="M15" s="94">
        <f t="shared" si="8"/>
        <v>37.201712794993732</v>
      </c>
      <c r="N15" s="93">
        <f t="shared" si="9"/>
        <v>142.84865184667757</v>
      </c>
      <c r="O15" s="94">
        <f t="shared" si="10"/>
        <v>4222.434638385309</v>
      </c>
      <c r="P15" s="93">
        <f t="shared" si="11"/>
        <v>127.64865184667755</v>
      </c>
      <c r="Q15" s="94">
        <f t="shared" si="12"/>
        <v>733.77504139260452</v>
      </c>
      <c r="W15" s="18" t="s">
        <v>39</v>
      </c>
      <c r="X15" s="24">
        <v>0</v>
      </c>
      <c r="Y15" s="20" t="s">
        <v>26</v>
      </c>
      <c r="Z15" s="21" t="s">
        <v>41</v>
      </c>
      <c r="AA15" s="21"/>
      <c r="AB15" s="22"/>
      <c r="AC15" s="22"/>
      <c r="AD15" s="23"/>
    </row>
    <row r="16" spans="1:30" ht="17.600000000000001" x14ac:dyDescent="0.55000000000000004">
      <c r="A16" s="34">
        <v>3000</v>
      </c>
      <c r="B16" s="88">
        <f>'FS Antenna Gain'!$B$602</f>
        <v>41.453026844503796</v>
      </c>
      <c r="C16" s="90">
        <f t="shared" si="0"/>
        <v>0.28648009124091373</v>
      </c>
      <c r="D16" s="91">
        <f t="shared" si="13"/>
        <v>154.522114253947</v>
      </c>
      <c r="E16" s="93">
        <f t="shared" si="1"/>
        <v>131.522114253947</v>
      </c>
      <c r="F16" s="94">
        <f t="shared" si="2"/>
        <v>1146.1357415511779</v>
      </c>
      <c r="G16" s="101">
        <f t="shared" si="14"/>
        <v>3000</v>
      </c>
      <c r="H16" s="93">
        <f t="shared" si="3"/>
        <v>151.22211425394698</v>
      </c>
      <c r="I16" s="94">
        <f t="shared" si="4"/>
        <v>11072.25440567156</v>
      </c>
      <c r="J16" s="93">
        <f t="shared" si="5"/>
        <v>146.72211425394698</v>
      </c>
      <c r="K16" s="94">
        <f t="shared" si="6"/>
        <v>6595.322792980849</v>
      </c>
      <c r="L16" s="93">
        <f t="shared" si="7"/>
        <v>102.52211425394698</v>
      </c>
      <c r="M16" s="94">
        <f t="shared" si="8"/>
        <v>40.66643069815099</v>
      </c>
      <c r="N16" s="93">
        <f t="shared" si="9"/>
        <v>143.62211425394699</v>
      </c>
      <c r="O16" s="94">
        <f t="shared" si="10"/>
        <v>4615.683867719009</v>
      </c>
      <c r="P16" s="93">
        <f t="shared" si="11"/>
        <v>128.42211425394697</v>
      </c>
      <c r="Q16" s="94">
        <f t="shared" si="12"/>
        <v>802.11392505672006</v>
      </c>
      <c r="W16" s="18" t="s">
        <v>40</v>
      </c>
      <c r="X16" s="24">
        <v>0</v>
      </c>
      <c r="Y16" s="20" t="s">
        <v>26</v>
      </c>
      <c r="Z16" s="21" t="s">
        <v>42</v>
      </c>
      <c r="AA16" s="21"/>
      <c r="AB16" s="22"/>
      <c r="AC16" s="22"/>
      <c r="AD16" s="23"/>
    </row>
    <row r="17" spans="1:30" x14ac:dyDescent="0.4">
      <c r="A17" s="34">
        <v>4000</v>
      </c>
      <c r="B17" s="88">
        <f>'FS Antenna Gain'!$B$802</f>
        <v>41.839765903437019</v>
      </c>
      <c r="C17" s="90">
        <f t="shared" si="0"/>
        <v>0.21485967675343254</v>
      </c>
      <c r="D17" s="91">
        <f t="shared" si="13"/>
        <v>154.90885331288021</v>
      </c>
      <c r="E17" s="93">
        <f t="shared" si="1"/>
        <v>131.90885331288021</v>
      </c>
      <c r="F17" s="94">
        <f t="shared" si="2"/>
        <v>1198.3205549704508</v>
      </c>
      <c r="G17" s="101">
        <f t="shared" si="14"/>
        <v>4000</v>
      </c>
      <c r="H17" s="93">
        <f t="shared" si="3"/>
        <v>151.6088533128802</v>
      </c>
      <c r="I17" s="94">
        <f t="shared" si="4"/>
        <v>11576.386254407636</v>
      </c>
      <c r="J17" s="93">
        <f t="shared" si="5"/>
        <v>147.1088533128802</v>
      </c>
      <c r="K17" s="94">
        <f t="shared" si="6"/>
        <v>6895.6150506202248</v>
      </c>
      <c r="L17" s="93">
        <f t="shared" si="7"/>
        <v>102.90885331288021</v>
      </c>
      <c r="M17" s="94">
        <f t="shared" si="8"/>
        <v>42.518017749732472</v>
      </c>
      <c r="N17" s="93">
        <f t="shared" si="9"/>
        <v>144.00885331288021</v>
      </c>
      <c r="O17" s="94">
        <f t="shared" si="10"/>
        <v>4825.841000689381</v>
      </c>
      <c r="P17" s="93">
        <f t="shared" si="11"/>
        <v>128.80885331288022</v>
      </c>
      <c r="Q17" s="94">
        <f t="shared" si="12"/>
        <v>838.63504904107288</v>
      </c>
      <c r="W17" s="18" t="s">
        <v>45</v>
      </c>
      <c r="X17" s="24">
        <v>-113.83</v>
      </c>
      <c r="Y17" s="20" t="s">
        <v>47</v>
      </c>
      <c r="Z17" s="21" t="s">
        <v>46</v>
      </c>
      <c r="AA17" s="21"/>
      <c r="AB17" s="22"/>
      <c r="AC17" s="22"/>
      <c r="AD17" s="23"/>
    </row>
    <row r="18" spans="1:30" ht="17.600000000000001" x14ac:dyDescent="0.55000000000000004">
      <c r="A18" s="34">
        <v>5000</v>
      </c>
      <c r="B18" s="88">
        <f>'FS Antenna Gain'!$B$1002</f>
        <v>42.071811156447914</v>
      </c>
      <c r="C18" s="90">
        <f t="shared" si="0"/>
        <v>0.171887596371299</v>
      </c>
      <c r="D18" s="91">
        <f t="shared" si="13"/>
        <v>155.14089856589109</v>
      </c>
      <c r="E18" s="93">
        <f t="shared" si="1"/>
        <v>132.14089856589109</v>
      </c>
      <c r="F18" s="94">
        <f t="shared" si="2"/>
        <v>1230.7653800034</v>
      </c>
      <c r="G18" s="101">
        <f t="shared" si="14"/>
        <v>5000</v>
      </c>
      <c r="H18" s="93">
        <f t="shared" si="3"/>
        <v>151.84089856589111</v>
      </c>
      <c r="I18" s="94">
        <f t="shared" si="4"/>
        <v>11889.819771825187</v>
      </c>
      <c r="J18" s="93">
        <f t="shared" si="5"/>
        <v>147.34089856589111</v>
      </c>
      <c r="K18" s="94">
        <f t="shared" si="6"/>
        <v>7082.3155314589994</v>
      </c>
      <c r="L18" s="93">
        <f t="shared" si="7"/>
        <v>103.14089856589111</v>
      </c>
      <c r="M18" s="94">
        <f t="shared" si="8"/>
        <v>43.669203583035639</v>
      </c>
      <c r="N18" s="93">
        <f t="shared" si="9"/>
        <v>144.24089856589109</v>
      </c>
      <c r="O18" s="94">
        <f t="shared" si="10"/>
        <v>4956.5018378541572</v>
      </c>
      <c r="P18" s="93">
        <f t="shared" si="11"/>
        <v>129.0408985658911</v>
      </c>
      <c r="Q18" s="94">
        <f t="shared" si="12"/>
        <v>861.34130015207666</v>
      </c>
      <c r="W18" s="18" t="s">
        <v>125</v>
      </c>
      <c r="X18" s="24">
        <v>-3.3</v>
      </c>
      <c r="Y18" s="20" t="s">
        <v>26</v>
      </c>
      <c r="Z18" s="21" t="s">
        <v>131</v>
      </c>
      <c r="AA18" s="21"/>
      <c r="AB18" s="22"/>
      <c r="AC18" s="22"/>
    </row>
    <row r="19" spans="1:30" ht="17.600000000000001" x14ac:dyDescent="0.55000000000000004">
      <c r="A19" s="74">
        <v>6000</v>
      </c>
      <c r="B19" s="98">
        <f>'FS Antenna Gain'!$B$1203</f>
        <v>42.226508588011143</v>
      </c>
      <c r="C19" s="99">
        <f t="shared" si="0"/>
        <v>0.14323959799088462</v>
      </c>
      <c r="D19" s="100">
        <f t="shared" si="13"/>
        <v>155.29559599745431</v>
      </c>
      <c r="E19" s="102">
        <f t="shared" si="1"/>
        <v>132.29559599745431</v>
      </c>
      <c r="F19" s="103">
        <f t="shared" si="2"/>
        <v>1252.8819229745311</v>
      </c>
      <c r="G19" s="101">
        <f t="shared" si="14"/>
        <v>6000</v>
      </c>
      <c r="H19" s="93">
        <f t="shared" si="3"/>
        <v>151.99559599745433</v>
      </c>
      <c r="I19" s="94">
        <f t="shared" si="4"/>
        <v>12103.47682959996</v>
      </c>
      <c r="J19" s="93">
        <f t="shared" si="5"/>
        <v>147.49559599745433</v>
      </c>
      <c r="K19" s="94">
        <f t="shared" si="6"/>
        <v>7209.5829524732253</v>
      </c>
      <c r="L19" s="93">
        <f t="shared" si="7"/>
        <v>103.29559599745433</v>
      </c>
      <c r="M19" s="94">
        <f t="shared" si="8"/>
        <v>44.453928140007349</v>
      </c>
      <c r="N19" s="93">
        <f t="shared" si="9"/>
        <v>144.39559599745434</v>
      </c>
      <c r="O19" s="94">
        <f t="shared" si="10"/>
        <v>5045.568923802829</v>
      </c>
      <c r="P19" s="93">
        <f t="shared" si="11"/>
        <v>129.19559599745432</v>
      </c>
      <c r="Q19" s="94">
        <f t="shared" si="12"/>
        <v>876.81938572966328</v>
      </c>
      <c r="W19" s="18" t="s">
        <v>126</v>
      </c>
      <c r="X19" s="24">
        <v>-10.9</v>
      </c>
      <c r="Y19" s="20" t="s">
        <v>26</v>
      </c>
      <c r="Z19" s="21" t="s">
        <v>132</v>
      </c>
      <c r="AA19" s="21"/>
      <c r="AB19" s="22"/>
      <c r="AC19" s="22"/>
    </row>
    <row r="20" spans="1:30" ht="17.600000000000001" x14ac:dyDescent="0.55000000000000004">
      <c r="A20" s="22"/>
      <c r="B20" s="22"/>
      <c r="C20" s="22"/>
      <c r="D20" s="22"/>
      <c r="E20" s="22"/>
      <c r="F20" s="22"/>
      <c r="G20" s="22"/>
      <c r="W20" s="18" t="s">
        <v>127</v>
      </c>
      <c r="X20" s="24">
        <v>-7.8</v>
      </c>
      <c r="Y20" s="20" t="s">
        <v>26</v>
      </c>
      <c r="Z20" s="21" t="s">
        <v>129</v>
      </c>
      <c r="AA20" s="21"/>
      <c r="AB20" s="22"/>
    </row>
    <row r="21" spans="1:30" ht="17.600000000000001" x14ac:dyDescent="0.55000000000000004">
      <c r="A21" s="22"/>
      <c r="B21" s="22"/>
      <c r="C21" s="22"/>
      <c r="D21" s="22"/>
      <c r="E21" s="22"/>
      <c r="F21" s="22"/>
      <c r="G21" s="22"/>
      <c r="W21" s="18" t="s">
        <v>128</v>
      </c>
      <c r="X21" s="24">
        <v>-26.1</v>
      </c>
      <c r="Y21" s="20" t="s">
        <v>26</v>
      </c>
      <c r="Z21" s="21" t="s">
        <v>130</v>
      </c>
      <c r="AA21" s="21"/>
      <c r="AB21" s="22"/>
    </row>
    <row r="22" spans="1:30" ht="15" thickBot="1" x14ac:dyDescent="0.45">
      <c r="A22" s="72"/>
      <c r="B22" s="72"/>
      <c r="C22" s="72"/>
      <c r="D22" s="80"/>
      <c r="E22" s="80"/>
      <c r="F22" s="80"/>
      <c r="G22" s="72"/>
      <c r="H22" s="72"/>
      <c r="I22" s="72"/>
      <c r="J22" s="72"/>
      <c r="K22" s="72"/>
      <c r="L22" s="72"/>
      <c r="M22" s="72"/>
      <c r="N22" s="72"/>
      <c r="O22" s="72"/>
      <c r="P22" s="72"/>
      <c r="Q22" s="72"/>
      <c r="W22" s="26" t="s">
        <v>44</v>
      </c>
      <c r="X22" s="27">
        <f>KT + 10*LOG10(BIF.PTP) + NF + IN.PTP</f>
        <v>-94.860899869919436</v>
      </c>
      <c r="Y22" s="28" t="s">
        <v>31</v>
      </c>
      <c r="Z22" s="29"/>
      <c r="AA22" s="29"/>
      <c r="AB22" s="29"/>
      <c r="AC22" s="29"/>
      <c r="AD22" s="30"/>
    </row>
    <row r="23" spans="1:30" x14ac:dyDescent="0.4">
      <c r="A23" s="54"/>
      <c r="B23" s="81"/>
      <c r="C23" s="81"/>
      <c r="D23" s="81"/>
      <c r="E23" s="83"/>
      <c r="F23" s="82"/>
      <c r="G23" s="73"/>
      <c r="H23" s="73"/>
      <c r="I23" s="73"/>
      <c r="J23" s="73"/>
      <c r="K23" s="73"/>
      <c r="L23" s="73"/>
      <c r="M23" s="73"/>
      <c r="N23" s="73"/>
      <c r="O23" s="73"/>
      <c r="P23" s="73"/>
      <c r="Q23" s="73"/>
    </row>
    <row r="24" spans="1:30" x14ac:dyDescent="0.4">
      <c r="A24" s="54"/>
      <c r="B24" s="81"/>
      <c r="C24" s="81"/>
      <c r="D24" s="81"/>
      <c r="E24" s="83"/>
      <c r="F24" s="82"/>
      <c r="G24" s="73"/>
      <c r="H24" s="73"/>
      <c r="I24" s="73"/>
      <c r="J24" s="73"/>
      <c r="K24" s="73"/>
      <c r="L24" s="73"/>
      <c r="M24" s="73"/>
      <c r="N24" s="73"/>
      <c r="O24" s="73"/>
      <c r="P24" s="73"/>
      <c r="Q24" s="73"/>
    </row>
    <row r="25" spans="1:30" x14ac:dyDescent="0.4">
      <c r="A25" s="54"/>
      <c r="B25" s="81"/>
      <c r="C25" s="81"/>
      <c r="D25" s="81"/>
      <c r="E25" s="83"/>
      <c r="F25" s="82"/>
      <c r="G25" s="73"/>
      <c r="H25" s="73"/>
      <c r="I25" s="73"/>
      <c r="J25" s="73"/>
      <c r="K25" s="73"/>
      <c r="L25" s="73"/>
      <c r="M25" s="73"/>
      <c r="N25" s="73"/>
      <c r="O25" s="73"/>
      <c r="P25" s="73"/>
      <c r="Q25" s="73"/>
    </row>
    <row r="26" spans="1:30" x14ac:dyDescent="0.4">
      <c r="A26" s="54"/>
      <c r="B26" s="81"/>
      <c r="C26" s="81"/>
      <c r="D26" s="81"/>
      <c r="E26" s="83"/>
      <c r="F26" s="82"/>
      <c r="G26" s="73"/>
      <c r="H26" s="73"/>
      <c r="I26" s="73"/>
      <c r="J26" s="73"/>
      <c r="K26" s="73"/>
      <c r="L26" s="73"/>
      <c r="M26" s="73"/>
      <c r="N26" s="73"/>
      <c r="O26" s="73"/>
      <c r="P26" s="73"/>
      <c r="Q26" s="73"/>
    </row>
    <row r="27" spans="1:30" x14ac:dyDescent="0.4">
      <c r="A27" s="54"/>
      <c r="B27" s="81"/>
      <c r="C27" s="81"/>
      <c r="D27" s="81"/>
      <c r="E27" s="83"/>
      <c r="F27" s="82"/>
      <c r="G27" s="73"/>
      <c r="H27" s="73"/>
      <c r="I27" s="73"/>
      <c r="J27" s="73"/>
      <c r="K27" s="73"/>
      <c r="L27" s="73"/>
      <c r="M27" s="73"/>
      <c r="N27" s="73"/>
      <c r="O27" s="73"/>
      <c r="P27" s="73"/>
      <c r="Q27" s="73"/>
    </row>
    <row r="28" spans="1:30" x14ac:dyDescent="0.4">
      <c r="A28" s="54"/>
      <c r="B28" s="81"/>
      <c r="C28" s="81"/>
      <c r="D28" s="81"/>
      <c r="E28" s="83"/>
      <c r="F28" s="82"/>
      <c r="G28" s="73"/>
      <c r="H28" s="73"/>
      <c r="I28" s="73"/>
      <c r="J28" s="73"/>
      <c r="K28" s="73"/>
      <c r="L28" s="73"/>
      <c r="M28" s="73"/>
      <c r="N28" s="73"/>
      <c r="O28" s="73"/>
      <c r="P28" s="73"/>
      <c r="Q28" s="73"/>
    </row>
    <row r="29" spans="1:30" x14ac:dyDescent="0.4">
      <c r="A29" s="54"/>
      <c r="B29" s="81"/>
      <c r="C29" s="81"/>
      <c r="D29" s="81"/>
      <c r="E29" s="83"/>
      <c r="F29" s="82"/>
      <c r="G29" s="73"/>
      <c r="H29" s="73"/>
      <c r="I29" s="73"/>
      <c r="J29" s="73"/>
      <c r="K29" s="73"/>
      <c r="L29" s="73"/>
      <c r="M29" s="73"/>
      <c r="N29" s="73"/>
      <c r="O29" s="73"/>
      <c r="P29" s="73"/>
      <c r="Q29" s="73"/>
    </row>
    <row r="30" spans="1:30" x14ac:dyDescent="0.4">
      <c r="A30" s="54"/>
      <c r="B30" s="81"/>
      <c r="C30" s="81"/>
      <c r="D30" s="81"/>
      <c r="E30" s="83"/>
      <c r="F30" s="82"/>
      <c r="G30" s="73"/>
      <c r="H30" s="73"/>
      <c r="I30" s="73"/>
      <c r="J30" s="73"/>
      <c r="K30" s="73"/>
      <c r="L30" s="73"/>
      <c r="M30" s="73"/>
      <c r="N30" s="73"/>
      <c r="O30" s="73"/>
      <c r="P30" s="73"/>
      <c r="Q30" s="73"/>
    </row>
    <row r="31" spans="1:30" x14ac:dyDescent="0.4">
      <c r="A31" s="54"/>
      <c r="B31" s="81"/>
      <c r="C31" s="81"/>
      <c r="D31" s="81"/>
      <c r="E31" s="83"/>
      <c r="F31" s="82"/>
      <c r="G31" s="73"/>
      <c r="H31" s="73"/>
      <c r="I31" s="73"/>
      <c r="J31" s="73"/>
      <c r="K31" s="73"/>
      <c r="L31" s="73"/>
      <c r="M31" s="73"/>
      <c r="N31" s="73"/>
      <c r="O31" s="73"/>
      <c r="P31" s="73"/>
      <c r="Q31" s="73"/>
    </row>
    <row r="32" spans="1:30" x14ac:dyDescent="0.4">
      <c r="A32" s="54"/>
      <c r="B32" s="81"/>
      <c r="C32" s="81"/>
      <c r="D32" s="81"/>
      <c r="E32" s="83"/>
      <c r="F32" s="82"/>
      <c r="G32" s="73"/>
      <c r="H32" s="73"/>
      <c r="I32" s="73"/>
      <c r="J32" s="73"/>
      <c r="K32" s="73"/>
      <c r="L32" s="73"/>
      <c r="M32" s="73"/>
      <c r="N32" s="73"/>
      <c r="O32" s="73"/>
      <c r="P32" s="73"/>
      <c r="Q32" s="73"/>
    </row>
    <row r="33" spans="1:17" x14ac:dyDescent="0.4">
      <c r="A33" s="54"/>
      <c r="B33" s="81"/>
      <c r="C33" s="81"/>
      <c r="D33" s="81"/>
      <c r="E33" s="83"/>
      <c r="F33" s="82"/>
      <c r="G33" s="73"/>
      <c r="H33" s="73"/>
      <c r="I33" s="73"/>
      <c r="J33" s="73"/>
      <c r="K33" s="73"/>
      <c r="L33" s="73"/>
      <c r="M33" s="73"/>
      <c r="N33" s="73"/>
      <c r="O33" s="73"/>
      <c r="P33" s="73"/>
      <c r="Q33" s="73"/>
    </row>
    <row r="34" spans="1:17" x14ac:dyDescent="0.4">
      <c r="A34" s="54"/>
      <c r="B34" s="81"/>
      <c r="C34" s="81"/>
      <c r="D34" s="81"/>
      <c r="E34" s="83"/>
      <c r="F34" s="82"/>
      <c r="G34" s="73"/>
      <c r="H34" s="73"/>
      <c r="I34" s="73"/>
      <c r="J34" s="73"/>
      <c r="K34" s="73"/>
      <c r="L34" s="73"/>
      <c r="M34" s="73"/>
      <c r="N34" s="73"/>
      <c r="O34" s="73"/>
      <c r="P34" s="73"/>
      <c r="Q34" s="73"/>
    </row>
    <row r="35" spans="1:17" x14ac:dyDescent="0.4">
      <c r="A35" s="54"/>
      <c r="B35" s="81"/>
      <c r="C35" s="81"/>
      <c r="D35" s="81"/>
      <c r="E35" s="83"/>
      <c r="F35" s="82"/>
      <c r="G35" s="73"/>
      <c r="H35" s="73"/>
      <c r="I35" s="73"/>
      <c r="J35" s="73"/>
      <c r="K35" s="73"/>
      <c r="L35" s="73"/>
      <c r="M35" s="73"/>
      <c r="N35" s="73"/>
      <c r="O35" s="73"/>
      <c r="P35" s="73"/>
      <c r="Q35" s="73"/>
    </row>
    <row r="36" spans="1:17" x14ac:dyDescent="0.4">
      <c r="A36" s="54"/>
      <c r="B36" s="81"/>
      <c r="C36" s="81"/>
      <c r="D36" s="81"/>
      <c r="E36" s="83"/>
      <c r="F36" s="82"/>
      <c r="G36" s="73"/>
      <c r="H36" s="73"/>
      <c r="I36" s="73"/>
      <c r="J36" s="73"/>
      <c r="K36" s="73"/>
      <c r="L36" s="73"/>
      <c r="M36" s="73"/>
      <c r="N36" s="73"/>
      <c r="O36" s="73"/>
      <c r="P36" s="73"/>
      <c r="Q36" s="73"/>
    </row>
    <row r="37" spans="1:17" x14ac:dyDescent="0.4">
      <c r="A37" s="54"/>
      <c r="B37" s="81"/>
      <c r="C37" s="81"/>
      <c r="D37" s="81"/>
      <c r="E37" s="83"/>
      <c r="F37" s="82"/>
      <c r="G37" s="73"/>
      <c r="H37" s="73"/>
      <c r="I37" s="73"/>
      <c r="J37" s="73"/>
      <c r="K37" s="73"/>
      <c r="L37" s="73"/>
      <c r="M37" s="73"/>
      <c r="N37" s="73"/>
      <c r="O37" s="73"/>
      <c r="P37" s="73"/>
      <c r="Q37" s="73"/>
    </row>
    <row r="38" spans="1:17" x14ac:dyDescent="0.4">
      <c r="A38" s="54"/>
      <c r="B38" s="81"/>
      <c r="C38" s="81"/>
      <c r="D38" s="81"/>
      <c r="E38" s="83"/>
      <c r="F38" s="82"/>
      <c r="G38" s="73"/>
      <c r="H38" s="73"/>
      <c r="I38" s="73"/>
      <c r="J38" s="73"/>
      <c r="K38" s="73"/>
      <c r="L38" s="73"/>
      <c r="M38" s="73"/>
      <c r="N38" s="73"/>
      <c r="O38" s="73"/>
      <c r="P38" s="73"/>
      <c r="Q38" s="73"/>
    </row>
    <row r="39" spans="1:17" x14ac:dyDescent="0.4">
      <c r="A39" s="54"/>
      <c r="B39" s="81"/>
      <c r="C39" s="81"/>
      <c r="D39" s="81"/>
      <c r="E39" s="83"/>
      <c r="F39" s="82"/>
      <c r="G39" s="73"/>
      <c r="H39" s="73"/>
      <c r="I39" s="73"/>
      <c r="J39" s="73"/>
      <c r="K39" s="73"/>
      <c r="L39" s="73"/>
      <c r="M39" s="73"/>
      <c r="N39" s="73"/>
      <c r="O39" s="73"/>
      <c r="P39" s="73"/>
      <c r="Q39" s="73"/>
    </row>
    <row r="40" spans="1:17" x14ac:dyDescent="0.4">
      <c r="A40" s="54"/>
      <c r="B40" s="81"/>
      <c r="C40" s="81"/>
      <c r="D40" s="81"/>
      <c r="E40" s="83"/>
      <c r="F40" s="82"/>
      <c r="G40" s="73"/>
      <c r="H40" s="73"/>
      <c r="I40" s="73"/>
      <c r="J40" s="73"/>
      <c r="K40" s="73"/>
      <c r="L40" s="73"/>
      <c r="M40" s="73"/>
      <c r="N40" s="73"/>
      <c r="O40" s="73"/>
      <c r="P40" s="73"/>
      <c r="Q40" s="73"/>
    </row>
    <row r="41" spans="1:17" x14ac:dyDescent="0.4">
      <c r="A41" s="22"/>
      <c r="B41" s="22"/>
      <c r="C41" s="22"/>
      <c r="D41" s="22"/>
      <c r="E41" s="22"/>
      <c r="F41" s="22"/>
      <c r="G41" s="22"/>
    </row>
    <row r="42" spans="1:17" x14ac:dyDescent="0.4">
      <c r="A42" s="22"/>
      <c r="B42" s="22"/>
      <c r="C42" s="22"/>
      <c r="D42" s="22"/>
      <c r="E42" s="22"/>
      <c r="F42" s="22"/>
      <c r="G42" s="22"/>
    </row>
    <row r="43" spans="1:17" x14ac:dyDescent="0.4">
      <c r="A43" s="22"/>
      <c r="B43" s="22"/>
      <c r="C43" s="22"/>
      <c r="D43" s="22"/>
      <c r="E43" s="22"/>
      <c r="F43" s="22"/>
      <c r="G43" s="22"/>
    </row>
    <row r="52" spans="32:32" x14ac:dyDescent="0.4">
      <c r="AF52" t="s">
        <v>149</v>
      </c>
    </row>
  </sheetData>
  <pageMargins left="0.7" right="0.7" top="0.78740157499999996" bottom="0.78740157499999996"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F52"/>
  <sheetViews>
    <sheetView topLeftCell="C1" zoomScale="85" zoomScaleNormal="85" workbookViewId="0">
      <selection activeCell="N28" sqref="N28"/>
    </sheetView>
  </sheetViews>
  <sheetFormatPr defaultColWidth="11.3828125" defaultRowHeight="14.6" x14ac:dyDescent="0.4"/>
  <cols>
    <col min="2" max="2" width="9.3046875" bestFit="1" customWidth="1"/>
    <col min="3" max="3" width="9.3046875" customWidth="1"/>
    <col min="4" max="4" width="9.84375" bestFit="1" customWidth="1"/>
    <col min="5" max="5" width="9.84375" customWidth="1"/>
    <col min="6" max="6" width="9.69140625" customWidth="1"/>
    <col min="7" max="7" width="7.69140625" customWidth="1"/>
    <col min="8" max="8" width="9.3828125" customWidth="1"/>
    <col min="9" max="9" width="10.3046875" customWidth="1"/>
    <col min="10" max="10" width="7.69140625" customWidth="1"/>
    <col min="11" max="17" width="8" customWidth="1"/>
    <col min="23" max="23" width="14" customWidth="1"/>
    <col min="30" max="30" width="13" customWidth="1"/>
  </cols>
  <sheetData>
    <row r="1" spans="1:30" ht="90.45" thickBot="1" x14ac:dyDescent="0.45">
      <c r="A1" s="33" t="s">
        <v>161</v>
      </c>
      <c r="B1" s="36" t="s">
        <v>162</v>
      </c>
      <c r="C1" s="11" t="s">
        <v>52</v>
      </c>
      <c r="D1" s="32" t="s">
        <v>164</v>
      </c>
      <c r="E1" s="32" t="s">
        <v>135</v>
      </c>
      <c r="F1" s="31" t="s">
        <v>136</v>
      </c>
      <c r="G1" s="84" t="s">
        <v>56</v>
      </c>
      <c r="H1" s="32" t="s">
        <v>139</v>
      </c>
      <c r="I1" s="31" t="s">
        <v>140</v>
      </c>
      <c r="J1" s="32" t="s">
        <v>137</v>
      </c>
      <c r="K1" s="31" t="s">
        <v>138</v>
      </c>
      <c r="L1" s="32" t="s">
        <v>143</v>
      </c>
      <c r="M1" s="31" t="s">
        <v>144</v>
      </c>
      <c r="N1" s="32" t="s">
        <v>141</v>
      </c>
      <c r="O1" s="31" t="s">
        <v>142</v>
      </c>
      <c r="P1" s="32" t="s">
        <v>147</v>
      </c>
      <c r="Q1" s="31" t="s">
        <v>148</v>
      </c>
      <c r="R1" s="1" t="s">
        <v>188</v>
      </c>
      <c r="W1" s="1" t="s">
        <v>55</v>
      </c>
    </row>
    <row r="2" spans="1:30" x14ac:dyDescent="0.4">
      <c r="A2" s="34">
        <v>15</v>
      </c>
      <c r="B2" s="88">
        <f>'[1]FS Antenna Gain'!$B$5</f>
        <v>-0.66666666666666674</v>
      </c>
      <c r="C2" s="90">
        <f t="shared" ref="C2:C19" si="0">DEGREES(ASIN(HeightAMATEUR/$A2))</f>
        <v>90</v>
      </c>
      <c r="D2" s="91">
        <f>EIRP+$B2+DCtime+POL+B.Outdoor+L.oob+MG-Irx</f>
        <v>91.142733420053688</v>
      </c>
      <c r="E2" s="93">
        <f t="shared" ref="E2:E19" si="1">EIRP+$B2+DCtime+POL+B.Trad+L.oob+MG-Irx</f>
        <v>68.142733420053688</v>
      </c>
      <c r="F2" s="94">
        <f t="shared" ref="F2:F19" si="2">1000*10^(($E2-32.44-20*LOG10(FC))/20)</f>
        <v>0.77672451799118447</v>
      </c>
      <c r="G2" s="101">
        <f>A2</f>
        <v>15</v>
      </c>
      <c r="H2" s="93">
        <f t="shared" ref="H2:H19" si="3">EIRP+$B2+DCtime+POL+$X$18+L.oob+MG-Irx</f>
        <v>87.84273342005369</v>
      </c>
      <c r="I2" s="94">
        <f t="shared" ref="I2:I19" si="4">1000*10^(($H2-32.44-20*LOG10(FC))/20)</f>
        <v>7.5035540333832378</v>
      </c>
      <c r="J2" s="93">
        <f t="shared" ref="J2:J19" si="5">EIRP+$B2+DCtime+POL+$X$20+L.oob+MG-Irx</f>
        <v>83.34273342005369</v>
      </c>
      <c r="K2" s="94">
        <f t="shared" ref="K2:K14" si="6">1000*10^(($J2-32.44-20*LOG10(FC))/20)</f>
        <v>4.4695830796108087</v>
      </c>
      <c r="L2" s="93">
        <f t="shared" ref="L2:L19" si="7">EIRP+$B2+DCtime+POL+B.ther+L.oob+MG-Irx</f>
        <v>39.142733420053688</v>
      </c>
      <c r="M2" s="94">
        <f t="shared" ref="M2:M14" si="8">1000*10^(($L2-32.44-20*LOG10(FC))/20)</f>
        <v>2.7559225872926731E-2</v>
      </c>
      <c r="N2" s="93">
        <f t="shared" ref="N2:N19" si="9">EIRP+$B2+DCtime+POL+$X$19+L.oob+MG-Irx</f>
        <v>80.242733420053696</v>
      </c>
      <c r="O2" s="94">
        <f t="shared" ref="O2:O14" si="10">1000*10^(($N2-32.44-20*LOG10(FC))/20)</f>
        <v>3.1280019437328184</v>
      </c>
      <c r="P2" s="93">
        <f t="shared" ref="P2:P19" si="11">EIRP+$B2+DCtime+POL+$X$21+L.oob+MG-Irx</f>
        <v>65.042733420053693</v>
      </c>
      <c r="Q2" s="94">
        <f t="shared" ref="Q2:Q14" si="12">1000*10^(($P2-32.44-20*LOG10(FC))/20)</f>
        <v>0.54358443701485515</v>
      </c>
      <c r="W2" s="12" t="s">
        <v>50</v>
      </c>
      <c r="X2" s="13">
        <v>78500</v>
      </c>
      <c r="Y2" s="14" t="s">
        <v>24</v>
      </c>
      <c r="Z2" s="15" t="s">
        <v>51</v>
      </c>
      <c r="AA2" s="15"/>
      <c r="AB2" s="16"/>
      <c r="AC2" s="16"/>
      <c r="AD2" s="17"/>
    </row>
    <row r="3" spans="1:30" x14ac:dyDescent="0.4">
      <c r="A3" s="34">
        <v>50</v>
      </c>
      <c r="B3" s="88">
        <f>'[1]FS Antenna Gain'!$B$12</f>
        <v>3.6406046128051033</v>
      </c>
      <c r="C3" s="90">
        <f t="shared" si="0"/>
        <v>17.457603123722095</v>
      </c>
      <c r="D3" s="91">
        <f t="shared" ref="D3:D19" si="13">EIRP+$B3+DCtime+POL+B.Outdoor+L.oob+MG-Irx</f>
        <v>95.450004699525465</v>
      </c>
      <c r="E3" s="93">
        <f t="shared" si="1"/>
        <v>72.450004699525465</v>
      </c>
      <c r="F3" s="94">
        <f t="shared" si="2"/>
        <v>1.2753534996362381</v>
      </c>
      <c r="G3" s="101">
        <f t="shared" ref="G3:G19" si="14">A3</f>
        <v>50</v>
      </c>
      <c r="H3" s="93">
        <f t="shared" si="3"/>
        <v>92.150004699525454</v>
      </c>
      <c r="I3" s="94">
        <f t="shared" si="4"/>
        <v>12.320563693463217</v>
      </c>
      <c r="J3" s="93">
        <f t="shared" si="5"/>
        <v>87.650004699525454</v>
      </c>
      <c r="K3" s="94">
        <f t="shared" si="6"/>
        <v>7.3388933791339994</v>
      </c>
      <c r="L3" s="93">
        <f t="shared" si="7"/>
        <v>43.450004699525465</v>
      </c>
      <c r="M3" s="94">
        <f t="shared" si="8"/>
        <v>4.5251249767683584E-2</v>
      </c>
      <c r="N3" s="93">
        <f t="shared" si="9"/>
        <v>84.550004699525459</v>
      </c>
      <c r="O3" s="94">
        <f t="shared" si="10"/>
        <v>5.1360657909010108</v>
      </c>
      <c r="P3" s="93">
        <f t="shared" si="11"/>
        <v>69.350004699525456</v>
      </c>
      <c r="Q3" s="94">
        <f t="shared" si="12"/>
        <v>0.89254593879390853</v>
      </c>
      <c r="W3" s="18" t="s">
        <v>53</v>
      </c>
      <c r="X3" s="19">
        <v>4000</v>
      </c>
      <c r="Y3" s="20" t="s">
        <v>24</v>
      </c>
      <c r="Z3" s="21" t="s">
        <v>189</v>
      </c>
      <c r="AA3" s="21"/>
      <c r="AB3" s="22"/>
      <c r="AC3" s="22"/>
      <c r="AD3" s="23"/>
    </row>
    <row r="4" spans="1:30" x14ac:dyDescent="0.4">
      <c r="A4" s="34">
        <v>100</v>
      </c>
      <c r="B4" s="88">
        <f>'[1]FS Antenna Gain'!$B$22</f>
        <v>11.056928146072615</v>
      </c>
      <c r="C4" s="90">
        <f t="shared" si="0"/>
        <v>8.6269265586786403</v>
      </c>
      <c r="D4" s="91">
        <f t="shared" si="13"/>
        <v>102.86632823279297</v>
      </c>
      <c r="E4" s="93">
        <f t="shared" si="1"/>
        <v>79.866328232792966</v>
      </c>
      <c r="F4" s="94">
        <f t="shared" si="2"/>
        <v>2.995344336546891</v>
      </c>
      <c r="G4" s="101">
        <f t="shared" si="14"/>
        <v>100</v>
      </c>
      <c r="H4" s="93">
        <f t="shared" si="3"/>
        <v>99.566328232792969</v>
      </c>
      <c r="I4" s="94">
        <f t="shared" si="4"/>
        <v>28.93655029198284</v>
      </c>
      <c r="J4" s="93">
        <f t="shared" si="5"/>
        <v>95.066328232792969</v>
      </c>
      <c r="K4" s="94">
        <f t="shared" si="6"/>
        <v>17.236407573257502</v>
      </c>
      <c r="L4" s="93">
        <f t="shared" si="7"/>
        <v>50.866328232792966</v>
      </c>
      <c r="M4" s="94">
        <f t="shared" si="8"/>
        <v>0.10627882759717974</v>
      </c>
      <c r="N4" s="93">
        <f t="shared" si="9"/>
        <v>91.966328232792975</v>
      </c>
      <c r="O4" s="94">
        <f t="shared" si="10"/>
        <v>12.062761879977252</v>
      </c>
      <c r="P4" s="93">
        <f t="shared" si="11"/>
        <v>76.766328232792972</v>
      </c>
      <c r="Q4" s="94">
        <f t="shared" si="12"/>
        <v>2.0962677592030832</v>
      </c>
      <c r="W4" s="18" t="s">
        <v>20</v>
      </c>
      <c r="X4" s="24">
        <v>15</v>
      </c>
      <c r="Y4" s="20" t="s">
        <v>21</v>
      </c>
      <c r="Z4" s="21" t="s">
        <v>190</v>
      </c>
      <c r="AA4" s="21"/>
      <c r="AB4" s="22"/>
      <c r="AC4" s="22"/>
      <c r="AD4" s="23"/>
    </row>
    <row r="5" spans="1:30" ht="17.600000000000001" x14ac:dyDescent="0.55000000000000004">
      <c r="A5" s="34">
        <v>200</v>
      </c>
      <c r="B5" s="88">
        <f>'[1]FS Antenna Gain'!$B$42</f>
        <v>19.838572024377303</v>
      </c>
      <c r="C5" s="90">
        <f t="shared" si="0"/>
        <v>4.3012223046703646</v>
      </c>
      <c r="D5" s="91">
        <f t="shared" si="13"/>
        <v>111.64797211109766</v>
      </c>
      <c r="E5" s="93">
        <f t="shared" si="1"/>
        <v>88.647972111097658</v>
      </c>
      <c r="F5" s="94">
        <f t="shared" si="2"/>
        <v>8.2324471019545449</v>
      </c>
      <c r="G5" s="101">
        <f t="shared" si="14"/>
        <v>200</v>
      </c>
      <c r="H5" s="93">
        <f t="shared" si="3"/>
        <v>108.34797211109766</v>
      </c>
      <c r="I5" s="94">
        <f t="shared" si="4"/>
        <v>79.529627590803344</v>
      </c>
      <c r="J5" s="93">
        <f t="shared" si="5"/>
        <v>103.84797211109766</v>
      </c>
      <c r="K5" s="94">
        <f t="shared" si="6"/>
        <v>47.372788444801856</v>
      </c>
      <c r="L5" s="93">
        <f t="shared" si="7"/>
        <v>59.647972111097658</v>
      </c>
      <c r="M5" s="94">
        <f t="shared" si="8"/>
        <v>0.29209824579306171</v>
      </c>
      <c r="N5" s="93">
        <f t="shared" si="9"/>
        <v>100.74797211109765</v>
      </c>
      <c r="O5" s="94">
        <f t="shared" si="10"/>
        <v>33.153466821403541</v>
      </c>
      <c r="P5" s="93">
        <f t="shared" si="11"/>
        <v>85.547972111097664</v>
      </c>
      <c r="Q5" s="94">
        <f t="shared" si="12"/>
        <v>5.7614122118150037</v>
      </c>
      <c r="W5" s="18" t="s">
        <v>191</v>
      </c>
      <c r="X5" s="104">
        <f>BIF.AMATEUR</f>
        <v>5.0000000000000001E-4</v>
      </c>
      <c r="Y5" s="20" t="s">
        <v>24</v>
      </c>
      <c r="Z5" s="21" t="s">
        <v>192</v>
      </c>
      <c r="AA5" s="21"/>
      <c r="AB5" s="22"/>
      <c r="AC5" s="22"/>
      <c r="AD5" s="23"/>
    </row>
    <row r="6" spans="1:30" x14ac:dyDescent="0.4">
      <c r="A6" s="34">
        <v>300</v>
      </c>
      <c r="B6" s="88">
        <f>'[1]FS Antenna Gain'!$B$62</f>
        <v>27.543011778996565</v>
      </c>
      <c r="C6" s="90">
        <f t="shared" si="0"/>
        <v>2.8659839825988622</v>
      </c>
      <c r="D6" s="91">
        <f t="shared" si="13"/>
        <v>119.35241186571693</v>
      </c>
      <c r="E6" s="93">
        <f t="shared" si="1"/>
        <v>96.352411865716931</v>
      </c>
      <c r="F6" s="94">
        <f t="shared" si="2"/>
        <v>19.987152980364126</v>
      </c>
      <c r="G6" s="101">
        <f t="shared" si="14"/>
        <v>300</v>
      </c>
      <c r="H6" s="93">
        <f t="shared" si="3"/>
        <v>116.05241186571692</v>
      </c>
      <c r="I6" s="94">
        <f t="shared" si="4"/>
        <v>193.08606705184602</v>
      </c>
      <c r="J6" s="93">
        <f t="shared" si="5"/>
        <v>111.55241186571692</v>
      </c>
      <c r="K6" s="94">
        <f t="shared" si="6"/>
        <v>115.01406058568885</v>
      </c>
      <c r="L6" s="93">
        <f t="shared" si="7"/>
        <v>67.352411865716931</v>
      </c>
      <c r="M6" s="94">
        <f t="shared" si="8"/>
        <v>0.70917094900929478</v>
      </c>
      <c r="N6" s="93">
        <f t="shared" si="9"/>
        <v>108.45241186571693</v>
      </c>
      <c r="O6" s="94">
        <f t="shared" si="10"/>
        <v>80.491669728614937</v>
      </c>
      <c r="P6" s="93">
        <f t="shared" si="11"/>
        <v>93.252411865716923</v>
      </c>
      <c r="Q6" s="94">
        <f t="shared" si="12"/>
        <v>13.987849036180796</v>
      </c>
      <c r="W6" s="18" t="s">
        <v>25</v>
      </c>
      <c r="X6" s="24">
        <v>4</v>
      </c>
      <c r="Y6" s="20" t="s">
        <v>26</v>
      </c>
      <c r="Z6" s="21" t="s">
        <v>193</v>
      </c>
      <c r="AA6" s="21"/>
      <c r="AB6" s="22"/>
      <c r="AC6" s="22"/>
      <c r="AD6" s="23"/>
    </row>
    <row r="7" spans="1:30" ht="17.600000000000001" x14ac:dyDescent="0.55000000000000004">
      <c r="A7" s="34">
        <v>400</v>
      </c>
      <c r="B7" s="88">
        <f>'[1]FS Antenna Gain'!$B$82</f>
        <v>31.403038687188083</v>
      </c>
      <c r="C7" s="90">
        <f t="shared" si="0"/>
        <v>2.1490956268640184</v>
      </c>
      <c r="D7" s="91">
        <f t="shared" si="13"/>
        <v>123.21243877390845</v>
      </c>
      <c r="E7" s="93">
        <f t="shared" si="1"/>
        <v>100.21243877390845</v>
      </c>
      <c r="F7" s="94">
        <f t="shared" si="2"/>
        <v>31.171111020371779</v>
      </c>
      <c r="G7" s="101">
        <f t="shared" si="14"/>
        <v>400</v>
      </c>
      <c r="H7" s="93">
        <f t="shared" si="3"/>
        <v>119.91243877390845</v>
      </c>
      <c r="I7" s="94">
        <f t="shared" si="4"/>
        <v>301.1287920031923</v>
      </c>
      <c r="J7" s="93">
        <f t="shared" si="5"/>
        <v>115.41243877390845</v>
      </c>
      <c r="K7" s="94">
        <f t="shared" si="6"/>
        <v>179.37102172292308</v>
      </c>
      <c r="L7" s="93">
        <f t="shared" si="7"/>
        <v>71.212438773908445</v>
      </c>
      <c r="M7" s="94">
        <f t="shared" si="8"/>
        <v>1.1059927547314166</v>
      </c>
      <c r="N7" s="93">
        <f t="shared" si="9"/>
        <v>112.31243877390844</v>
      </c>
      <c r="O7" s="94">
        <f t="shared" si="10"/>
        <v>125.53137386753751</v>
      </c>
      <c r="P7" s="93">
        <f t="shared" si="11"/>
        <v>97.112438773908451</v>
      </c>
      <c r="Q7" s="94">
        <f t="shared" si="12"/>
        <v>21.81485255410546</v>
      </c>
      <c r="W7" s="18" t="s">
        <v>194</v>
      </c>
      <c r="X7" s="24">
        <f>IN.AMATEUR</f>
        <v>0</v>
      </c>
      <c r="Y7" s="20" t="s">
        <v>26</v>
      </c>
      <c r="Z7" s="21" t="s">
        <v>29</v>
      </c>
      <c r="AA7" s="21"/>
      <c r="AB7" s="22"/>
      <c r="AC7" s="22"/>
      <c r="AD7" s="23"/>
    </row>
    <row r="8" spans="1:30" x14ac:dyDescent="0.4">
      <c r="A8" s="34">
        <v>500</v>
      </c>
      <c r="B8" s="88">
        <f>'[1]FS Antenna Gain'!$B$102</f>
        <v>33.72086679106053</v>
      </c>
      <c r="C8" s="90">
        <f t="shared" si="0"/>
        <v>1.7191313208778112</v>
      </c>
      <c r="D8" s="91">
        <f t="shared" si="13"/>
        <v>125.53026687778089</v>
      </c>
      <c r="E8" s="93">
        <f t="shared" si="1"/>
        <v>102.53026687778089</v>
      </c>
      <c r="F8" s="94">
        <f t="shared" si="2"/>
        <v>40.704618352658578</v>
      </c>
      <c r="G8" s="101">
        <f t="shared" si="14"/>
        <v>500</v>
      </c>
      <c r="H8" s="93">
        <f t="shared" si="3"/>
        <v>122.23026687778089</v>
      </c>
      <c r="I8" s="94">
        <f t="shared" si="4"/>
        <v>393.22732338530739</v>
      </c>
      <c r="J8" s="93">
        <f t="shared" si="5"/>
        <v>117.73026687778089</v>
      </c>
      <c r="K8" s="94">
        <f t="shared" si="6"/>
        <v>234.23063034186765</v>
      </c>
      <c r="L8" s="93">
        <f t="shared" si="7"/>
        <v>73.530266877780889</v>
      </c>
      <c r="M8" s="94">
        <f t="shared" si="8"/>
        <v>1.4442543595165989</v>
      </c>
      <c r="N8" s="93">
        <f t="shared" si="9"/>
        <v>114.63026687778088</v>
      </c>
      <c r="O8" s="94">
        <f t="shared" si="10"/>
        <v>163.92443186332315</v>
      </c>
      <c r="P8" s="93">
        <f t="shared" si="11"/>
        <v>99.430266877780895</v>
      </c>
      <c r="Q8" s="94">
        <f t="shared" si="12"/>
        <v>28.486801354435382</v>
      </c>
      <c r="W8" s="18" t="s">
        <v>30</v>
      </c>
      <c r="X8" s="24">
        <v>19</v>
      </c>
      <c r="Y8" s="20" t="s">
        <v>31</v>
      </c>
      <c r="Z8" s="21" t="s">
        <v>32</v>
      </c>
      <c r="AA8" s="21"/>
      <c r="AB8" s="22"/>
      <c r="AC8" s="22"/>
      <c r="AD8" s="23"/>
    </row>
    <row r="9" spans="1:30" ht="17.600000000000001" x14ac:dyDescent="0.55000000000000004">
      <c r="A9" s="34">
        <v>600</v>
      </c>
      <c r="B9" s="88">
        <f>'[1]FS Antenna Gain'!$B$122</f>
        <v>35.266680605510913</v>
      </c>
      <c r="C9" s="90">
        <f t="shared" si="0"/>
        <v>1.4325437375665075</v>
      </c>
      <c r="D9" s="91">
        <f t="shared" si="13"/>
        <v>127.07608069223127</v>
      </c>
      <c r="E9" s="93">
        <f t="shared" si="1"/>
        <v>104.07608069223127</v>
      </c>
      <c r="F9" s="94">
        <f t="shared" si="2"/>
        <v>48.633371484910548</v>
      </c>
      <c r="G9" s="101">
        <f t="shared" si="14"/>
        <v>600</v>
      </c>
      <c r="H9" s="93">
        <f t="shared" si="3"/>
        <v>123.77608069223128</v>
      </c>
      <c r="I9" s="94">
        <f t="shared" si="4"/>
        <v>469.82311271235983</v>
      </c>
      <c r="J9" s="93">
        <f t="shared" si="5"/>
        <v>119.27608069223128</v>
      </c>
      <c r="K9" s="94">
        <f t="shared" si="6"/>
        <v>279.85584239771623</v>
      </c>
      <c r="L9" s="93">
        <f t="shared" si="7"/>
        <v>75.076080692231272</v>
      </c>
      <c r="M9" s="94">
        <f t="shared" si="8"/>
        <v>1.7255771366416639</v>
      </c>
      <c r="N9" s="93">
        <f t="shared" si="9"/>
        <v>116.17608069223127</v>
      </c>
      <c r="O9" s="94">
        <f t="shared" si="10"/>
        <v>195.85487133651515</v>
      </c>
      <c r="P9" s="93">
        <f t="shared" si="11"/>
        <v>100.97608069223128</v>
      </c>
      <c r="Q9" s="94">
        <f t="shared" si="12"/>
        <v>34.035675772319877</v>
      </c>
      <c r="W9" s="18" t="s">
        <v>33</v>
      </c>
      <c r="X9" s="25">
        <v>0</v>
      </c>
      <c r="Y9" s="20" t="s">
        <v>26</v>
      </c>
      <c r="Z9" s="21" t="s">
        <v>34</v>
      </c>
      <c r="AA9" s="21"/>
      <c r="AB9" s="22"/>
      <c r="AC9" s="22"/>
      <c r="AD9" s="23"/>
    </row>
    <row r="10" spans="1:30" x14ac:dyDescent="0.4">
      <c r="A10" s="34">
        <v>700</v>
      </c>
      <c r="B10" s="88">
        <f>'[1]FS Antenna Gain'!$B$142</f>
        <v>36.37107430647346</v>
      </c>
      <c r="C10" s="90">
        <f t="shared" si="0"/>
        <v>1.2278606850101754</v>
      </c>
      <c r="D10" s="91">
        <f t="shared" si="13"/>
        <v>128.18047439319383</v>
      </c>
      <c r="E10" s="93">
        <f t="shared" si="1"/>
        <v>105.18047439319382</v>
      </c>
      <c r="F10" s="94">
        <f t="shared" si="2"/>
        <v>55.227331961286168</v>
      </c>
      <c r="G10" s="101">
        <f t="shared" si="14"/>
        <v>700</v>
      </c>
      <c r="H10" s="93">
        <f t="shared" si="3"/>
        <v>124.88047439319382</v>
      </c>
      <c r="I10" s="94">
        <f t="shared" si="4"/>
        <v>533.52412585462764</v>
      </c>
      <c r="J10" s="93">
        <f t="shared" si="5"/>
        <v>120.38047439319382</v>
      </c>
      <c r="K10" s="94">
        <f t="shared" si="6"/>
        <v>317.80012443100901</v>
      </c>
      <c r="L10" s="93">
        <f t="shared" si="7"/>
        <v>76.180474393193819</v>
      </c>
      <c r="M10" s="94">
        <f t="shared" si="8"/>
        <v>1.9595396831511707</v>
      </c>
      <c r="N10" s="93">
        <f t="shared" si="9"/>
        <v>117.28047439319383</v>
      </c>
      <c r="O10" s="94">
        <f t="shared" si="10"/>
        <v>222.40987341156838</v>
      </c>
      <c r="P10" s="93">
        <f t="shared" si="11"/>
        <v>102.08047439319381</v>
      </c>
      <c r="Q10" s="94">
        <f t="shared" si="12"/>
        <v>38.650406233666637</v>
      </c>
      <c r="W10" s="18"/>
      <c r="X10" s="25"/>
      <c r="Y10" s="20"/>
      <c r="Z10" s="21" t="s">
        <v>74</v>
      </c>
      <c r="AA10" s="21"/>
      <c r="AB10" s="22"/>
      <c r="AC10" s="22"/>
      <c r="AD10" s="23"/>
    </row>
    <row r="11" spans="1:30" x14ac:dyDescent="0.4">
      <c r="A11" s="34">
        <v>800</v>
      </c>
      <c r="B11" s="88">
        <f>'[1]FS Antenna Gain'!$B$162</f>
        <v>37.199482008787847</v>
      </c>
      <c r="C11" s="90">
        <f t="shared" si="0"/>
        <v>1.0743588228541847</v>
      </c>
      <c r="D11" s="91">
        <f t="shared" si="13"/>
        <v>129.0088820955082</v>
      </c>
      <c r="E11" s="93">
        <f t="shared" si="1"/>
        <v>106.0088820955082</v>
      </c>
      <c r="F11" s="94">
        <f t="shared" si="2"/>
        <v>60.753940011825399</v>
      </c>
      <c r="G11" s="101">
        <f t="shared" si="14"/>
        <v>800</v>
      </c>
      <c r="H11" s="93">
        <f t="shared" si="3"/>
        <v>125.70888209550822</v>
      </c>
      <c r="I11" s="94">
        <f t="shared" si="4"/>
        <v>586.91397150518446</v>
      </c>
      <c r="J11" s="93">
        <f t="shared" si="5"/>
        <v>121.20888209550822</v>
      </c>
      <c r="K11" s="94">
        <f t="shared" si="6"/>
        <v>349.60243433390275</v>
      </c>
      <c r="L11" s="93">
        <f t="shared" si="7"/>
        <v>77.008882095508199</v>
      </c>
      <c r="M11" s="94">
        <f t="shared" si="8"/>
        <v>2.1556311364889083</v>
      </c>
      <c r="N11" s="93">
        <f t="shared" si="9"/>
        <v>118.10888209550821</v>
      </c>
      <c r="O11" s="94">
        <f t="shared" si="10"/>
        <v>244.66646545149192</v>
      </c>
      <c r="P11" s="93">
        <f t="shared" si="11"/>
        <v>102.9088820955082</v>
      </c>
      <c r="Q11" s="94">
        <f t="shared" si="12"/>
        <v>42.518158642878298</v>
      </c>
      <c r="W11" s="18" t="s">
        <v>35</v>
      </c>
      <c r="X11" s="24">
        <v>0</v>
      </c>
      <c r="Y11" s="20" t="s">
        <v>26</v>
      </c>
      <c r="Z11" s="21" t="s">
        <v>36</v>
      </c>
      <c r="AA11" s="21"/>
      <c r="AB11" s="22"/>
      <c r="AC11" s="22"/>
      <c r="AD11" s="23"/>
    </row>
    <row r="12" spans="1:30" x14ac:dyDescent="0.4">
      <c r="A12" s="34">
        <v>900</v>
      </c>
      <c r="B12" s="88">
        <f>'[1]FS Antenna Gain'!$B$182</f>
        <v>37.843857229090183</v>
      </c>
      <c r="C12" s="90">
        <f t="shared" si="0"/>
        <v>0.95497387378491372</v>
      </c>
      <c r="D12" s="91">
        <f t="shared" si="13"/>
        <v>129.65325731581055</v>
      </c>
      <c r="E12" s="93">
        <f t="shared" si="1"/>
        <v>106.65325731581055</v>
      </c>
      <c r="F12" s="94">
        <f t="shared" si="2"/>
        <v>65.432454078376907</v>
      </c>
      <c r="G12" s="101">
        <f t="shared" si="14"/>
        <v>900</v>
      </c>
      <c r="H12" s="93">
        <f t="shared" si="3"/>
        <v>126.35325731581054</v>
      </c>
      <c r="I12" s="94">
        <f t="shared" si="4"/>
        <v>632.11079776876534</v>
      </c>
      <c r="J12" s="93">
        <f t="shared" si="5"/>
        <v>121.85325731581054</v>
      </c>
      <c r="K12" s="94">
        <f t="shared" si="6"/>
        <v>376.52447274677559</v>
      </c>
      <c r="L12" s="93">
        <f t="shared" si="7"/>
        <v>77.653257315810549</v>
      </c>
      <c r="M12" s="94">
        <f t="shared" si="8"/>
        <v>2.3216310797419175</v>
      </c>
      <c r="N12" s="93">
        <f t="shared" si="9"/>
        <v>118.75325731581054</v>
      </c>
      <c r="O12" s="94">
        <f t="shared" si="10"/>
        <v>263.50763855080726</v>
      </c>
      <c r="P12" s="93">
        <f t="shared" si="11"/>
        <v>103.55325731581054</v>
      </c>
      <c r="Q12" s="94">
        <f t="shared" si="12"/>
        <v>45.792379265538344</v>
      </c>
      <c r="W12" s="18" t="s">
        <v>37</v>
      </c>
      <c r="X12" s="25">
        <f>10*LOG10(BIF.AMATEUR/BW)</f>
        <v>-69.030899869919438</v>
      </c>
      <c r="Y12" s="20" t="s">
        <v>26</v>
      </c>
      <c r="Z12" s="21" t="s">
        <v>38</v>
      </c>
      <c r="AA12" s="21"/>
      <c r="AB12" s="22"/>
      <c r="AC12" s="22"/>
      <c r="AD12" s="23"/>
    </row>
    <row r="13" spans="1:30" ht="17.600000000000001" x14ac:dyDescent="0.55000000000000004">
      <c r="A13" s="34">
        <v>1000</v>
      </c>
      <c r="B13" s="88">
        <f>'[1]FS Antenna Gain'!$B$202</f>
        <v>38.359389884318723</v>
      </c>
      <c r="C13" s="90">
        <f t="shared" si="0"/>
        <v>0.8594689248358216</v>
      </c>
      <c r="D13" s="91">
        <f t="shared" si="13"/>
        <v>130.16878997103908</v>
      </c>
      <c r="E13" s="93">
        <f t="shared" si="1"/>
        <v>107.16878997103908</v>
      </c>
      <c r="F13" s="94">
        <f t="shared" si="2"/>
        <v>69.43362536031961</v>
      </c>
      <c r="G13" s="101">
        <f t="shared" si="14"/>
        <v>1000</v>
      </c>
      <c r="H13" s="93">
        <f t="shared" si="3"/>
        <v>126.86878997103909</v>
      </c>
      <c r="I13" s="94">
        <f t="shared" si="4"/>
        <v>670.76414810786298</v>
      </c>
      <c r="J13" s="93">
        <f t="shared" si="5"/>
        <v>122.36878997103909</v>
      </c>
      <c r="K13" s="94">
        <f t="shared" si="6"/>
        <v>399.54881026434037</v>
      </c>
      <c r="L13" s="93">
        <f t="shared" si="7"/>
        <v>78.168789971039075</v>
      </c>
      <c r="M13" s="94">
        <f t="shared" si="8"/>
        <v>2.4635979940869328</v>
      </c>
      <c r="N13" s="93">
        <f t="shared" si="9"/>
        <v>119.26878997103908</v>
      </c>
      <c r="O13" s="94">
        <f t="shared" si="10"/>
        <v>279.62103687572932</v>
      </c>
      <c r="P13" s="93">
        <f t="shared" si="11"/>
        <v>104.06878997103908</v>
      </c>
      <c r="Q13" s="94">
        <f t="shared" si="12"/>
        <v>48.592566961840184</v>
      </c>
      <c r="W13" s="18" t="s">
        <v>145</v>
      </c>
      <c r="X13" s="24">
        <v>-23</v>
      </c>
      <c r="Y13" s="20" t="s">
        <v>26</v>
      </c>
      <c r="Z13" s="21" t="s">
        <v>133</v>
      </c>
      <c r="AA13" s="21"/>
      <c r="AB13" s="22"/>
      <c r="AC13" s="22"/>
      <c r="AD13" s="23"/>
    </row>
    <row r="14" spans="1:30" ht="17.600000000000001" x14ac:dyDescent="0.55000000000000004">
      <c r="A14" s="34">
        <v>1500</v>
      </c>
      <c r="B14" s="88">
        <f>'[1]FS Antenna Gain'!$B$302</f>
        <v>39.906131032509172</v>
      </c>
      <c r="C14" s="90">
        <f t="shared" si="0"/>
        <v>0.57296734485715262</v>
      </c>
      <c r="D14" s="91">
        <f t="shared" si="13"/>
        <v>131.71553111922952</v>
      </c>
      <c r="E14" s="93">
        <f t="shared" si="1"/>
        <v>108.71553111922952</v>
      </c>
      <c r="F14" s="94">
        <f t="shared" si="2"/>
        <v>82.967288941672322</v>
      </c>
      <c r="G14" s="101">
        <f t="shared" si="14"/>
        <v>1500</v>
      </c>
      <c r="H14" s="93">
        <f t="shared" si="3"/>
        <v>128.41553111922954</v>
      </c>
      <c r="I14" s="94">
        <f t="shared" si="4"/>
        <v>801.50622409504535</v>
      </c>
      <c r="J14" s="93">
        <f t="shared" si="5"/>
        <v>123.91553111922954</v>
      </c>
      <c r="K14" s="94">
        <f t="shared" si="6"/>
        <v>477.42691549629814</v>
      </c>
      <c r="L14" s="93">
        <f t="shared" si="7"/>
        <v>79.715531119229524</v>
      </c>
      <c r="M14" s="94">
        <f t="shared" si="8"/>
        <v>2.9437904984916079</v>
      </c>
      <c r="N14" s="93">
        <f t="shared" si="9"/>
        <v>120.81553111922953</v>
      </c>
      <c r="O14" s="94">
        <f t="shared" si="10"/>
        <v>334.12340548613764</v>
      </c>
      <c r="P14" s="93">
        <f t="shared" si="11"/>
        <v>105.61553111922953</v>
      </c>
      <c r="Q14" s="94">
        <f t="shared" si="12"/>
        <v>58.063993095837347</v>
      </c>
      <c r="W14" s="18" t="s">
        <v>146</v>
      </c>
      <c r="X14" s="24">
        <v>-52</v>
      </c>
      <c r="Y14" s="20" t="s">
        <v>26</v>
      </c>
      <c r="Z14" s="21" t="s">
        <v>134</v>
      </c>
      <c r="AA14" s="21"/>
      <c r="AB14" s="22"/>
      <c r="AC14" s="22"/>
      <c r="AD14" s="23"/>
    </row>
    <row r="15" spans="1:30" ht="17.600000000000001" x14ac:dyDescent="0.55000000000000004">
      <c r="A15" s="34">
        <v>2000</v>
      </c>
      <c r="B15" s="88">
        <f>'[1]FS Antenna Gain'!$B$402</f>
        <v>40.679564437234369</v>
      </c>
      <c r="C15" s="90">
        <f t="shared" si="0"/>
        <v>0.42972237505959199</v>
      </c>
      <c r="D15" s="91">
        <f t="shared" si="13"/>
        <v>132.48896452395473</v>
      </c>
      <c r="E15" s="93">
        <f t="shared" si="1"/>
        <v>109.48896452395473</v>
      </c>
      <c r="F15" s="94">
        <f t="shared" si="2"/>
        <v>90.694002684805653</v>
      </c>
      <c r="G15" s="101">
        <f t="shared" si="14"/>
        <v>2000</v>
      </c>
      <c r="H15" s="93">
        <f t="shared" si="3"/>
        <v>129.18896452395472</v>
      </c>
      <c r="I15" s="94">
        <f t="shared" si="4"/>
        <v>876.15021012760917</v>
      </c>
      <c r="J15" s="93">
        <f t="shared" si="5"/>
        <v>124.68896452395472</v>
      </c>
      <c r="K15" s="94">
        <f t="shared" ref="K15:K19" si="15">1000*10^(($J15-32.44-20*LOG10(FC))/20)</f>
        <v>521.88951221800448</v>
      </c>
      <c r="L15" s="93">
        <f t="shared" si="7"/>
        <v>80.488964523954735</v>
      </c>
      <c r="M15" s="94">
        <f t="shared" ref="M15:M19" si="16">1000*10^(($L15-32.44-20*LOG10(FC))/20)</f>
        <v>3.2179446475754871</v>
      </c>
      <c r="N15" s="93">
        <f t="shared" si="9"/>
        <v>121.58896452395473</v>
      </c>
      <c r="O15" s="94">
        <f t="shared" ref="O15:O19" si="17">1000*10^(($N15-32.44-20*LOG10(FC))/20)</f>
        <v>365.24019792330137</v>
      </c>
      <c r="P15" s="93">
        <f t="shared" si="11"/>
        <v>106.38896452395473</v>
      </c>
      <c r="Q15" s="94">
        <f t="shared" ref="Q15:Q19" si="18">1000*10^(($P15-32.44-20*LOG10(FC))/20)</f>
        <v>63.471471864369867</v>
      </c>
      <c r="W15" s="18" t="s">
        <v>39</v>
      </c>
      <c r="X15" s="24">
        <v>0</v>
      </c>
      <c r="Y15" s="20" t="s">
        <v>26</v>
      </c>
      <c r="Z15" s="21" t="s">
        <v>41</v>
      </c>
      <c r="AA15" s="21"/>
      <c r="AB15" s="22"/>
      <c r="AC15" s="22"/>
      <c r="AD15" s="23"/>
    </row>
    <row r="16" spans="1:30" ht="17.600000000000001" x14ac:dyDescent="0.55000000000000004">
      <c r="A16" s="34">
        <v>3000</v>
      </c>
      <c r="B16" s="88">
        <f>'[1]FS Antenna Gain'!$B$602</f>
        <v>41.453026844503796</v>
      </c>
      <c r="C16" s="90">
        <f t="shared" si="0"/>
        <v>0.28648009124091373</v>
      </c>
      <c r="D16" s="91">
        <f t="shared" si="13"/>
        <v>133.26242693122416</v>
      </c>
      <c r="E16" s="93">
        <f t="shared" si="1"/>
        <v>110.26242693122416</v>
      </c>
      <c r="F16" s="94">
        <f t="shared" si="2"/>
        <v>99.140633530612476</v>
      </c>
      <c r="G16" s="101">
        <f t="shared" si="14"/>
        <v>3000</v>
      </c>
      <c r="H16" s="93">
        <f t="shared" si="3"/>
        <v>129.96242693122417</v>
      </c>
      <c r="I16" s="94">
        <f t="shared" si="4"/>
        <v>957.7489616585533</v>
      </c>
      <c r="J16" s="93">
        <f t="shared" si="5"/>
        <v>125.46242693122416</v>
      </c>
      <c r="K16" s="94">
        <f t="shared" si="15"/>
        <v>570.49479946421695</v>
      </c>
      <c r="L16" s="93">
        <f t="shared" si="7"/>
        <v>81.262426931224155</v>
      </c>
      <c r="M16" s="94">
        <f t="shared" si="16"/>
        <v>3.517642419376044</v>
      </c>
      <c r="N16" s="93">
        <f t="shared" si="9"/>
        <v>122.36242693122415</v>
      </c>
      <c r="O16" s="94">
        <f t="shared" si="17"/>
        <v>399.25621916595401</v>
      </c>
      <c r="P16" s="93">
        <f t="shared" si="11"/>
        <v>107.16242693122416</v>
      </c>
      <c r="Q16" s="94">
        <f t="shared" si="18"/>
        <v>69.382778854993759</v>
      </c>
      <c r="W16" s="18" t="s">
        <v>40</v>
      </c>
      <c r="X16" s="24">
        <v>0</v>
      </c>
      <c r="Y16" s="20" t="s">
        <v>26</v>
      </c>
      <c r="Z16" s="21" t="s">
        <v>42</v>
      </c>
      <c r="AA16" s="21"/>
      <c r="AB16" s="22"/>
      <c r="AC16" s="22"/>
      <c r="AD16" s="23"/>
    </row>
    <row r="17" spans="1:30" x14ac:dyDescent="0.4">
      <c r="A17" s="34">
        <v>4000</v>
      </c>
      <c r="B17" s="88">
        <f>'[1]FS Antenna Gain'!$B$802</f>
        <v>41.839765903437019</v>
      </c>
      <c r="C17" s="90">
        <f t="shared" si="0"/>
        <v>0.21485967675343254</v>
      </c>
      <c r="D17" s="91">
        <f t="shared" si="13"/>
        <v>133.64916599015737</v>
      </c>
      <c r="E17" s="93">
        <f t="shared" si="1"/>
        <v>110.64916599015737</v>
      </c>
      <c r="F17" s="94">
        <f t="shared" si="2"/>
        <v>103.65461496885075</v>
      </c>
      <c r="G17" s="101">
        <f t="shared" si="14"/>
        <v>4000</v>
      </c>
      <c r="H17" s="93">
        <f t="shared" si="3"/>
        <v>130.34916599015739</v>
      </c>
      <c r="I17" s="94">
        <f t="shared" si="4"/>
        <v>1001.3563190200916</v>
      </c>
      <c r="J17" s="93">
        <f t="shared" si="5"/>
        <v>125.84916599015739</v>
      </c>
      <c r="K17" s="94">
        <f t="shared" si="15"/>
        <v>596.47005142382739</v>
      </c>
      <c r="L17" s="93">
        <f t="shared" si="7"/>
        <v>81.649165990157371</v>
      </c>
      <c r="M17" s="94">
        <f t="shared" si="16"/>
        <v>3.6778045246799227</v>
      </c>
      <c r="N17" s="93">
        <f t="shared" si="9"/>
        <v>122.74916599015738</v>
      </c>
      <c r="O17" s="94">
        <f t="shared" si="17"/>
        <v>417.43479134402963</v>
      </c>
      <c r="P17" s="93">
        <f t="shared" si="11"/>
        <v>107.54916599015738</v>
      </c>
      <c r="Q17" s="94">
        <f t="shared" si="18"/>
        <v>72.541852634647697</v>
      </c>
      <c r="W17" s="18" t="s">
        <v>45</v>
      </c>
      <c r="X17" s="24">
        <v>-113.83</v>
      </c>
      <c r="Y17" s="20" t="s">
        <v>47</v>
      </c>
      <c r="Z17" s="21" t="s">
        <v>46</v>
      </c>
      <c r="AA17" s="21"/>
      <c r="AB17" s="22"/>
      <c r="AC17" s="22"/>
      <c r="AD17" s="23"/>
    </row>
    <row r="18" spans="1:30" ht="17.600000000000001" x14ac:dyDescent="0.55000000000000004">
      <c r="A18" s="34">
        <v>5000</v>
      </c>
      <c r="B18" s="88">
        <f>'[1]FS Antenna Gain'!$B$1002</f>
        <v>42.071811156447914</v>
      </c>
      <c r="C18" s="90">
        <f t="shared" si="0"/>
        <v>0.171887596371299</v>
      </c>
      <c r="D18" s="91">
        <f t="shared" si="13"/>
        <v>133.88121124316828</v>
      </c>
      <c r="E18" s="93">
        <f t="shared" si="1"/>
        <v>110.88121124316828</v>
      </c>
      <c r="F18" s="94">
        <f t="shared" si="2"/>
        <v>106.46108927372106</v>
      </c>
      <c r="G18" s="101">
        <f t="shared" si="14"/>
        <v>5000</v>
      </c>
      <c r="H18" s="93">
        <f t="shared" si="3"/>
        <v>130.58121124316827</v>
      </c>
      <c r="I18" s="94">
        <f t="shared" si="4"/>
        <v>1028.4682887109111</v>
      </c>
      <c r="J18" s="93">
        <f t="shared" si="5"/>
        <v>126.08121124316827</v>
      </c>
      <c r="K18" s="94">
        <f t="shared" si="15"/>
        <v>612.61962540515458</v>
      </c>
      <c r="L18" s="93">
        <f t="shared" si="7"/>
        <v>81.881211243168281</v>
      </c>
      <c r="M18" s="94">
        <f t="shared" si="16"/>
        <v>3.7773819906707202</v>
      </c>
      <c r="N18" s="93">
        <f t="shared" si="9"/>
        <v>122.98121124316827</v>
      </c>
      <c r="O18" s="94">
        <f t="shared" si="17"/>
        <v>428.73694143370869</v>
      </c>
      <c r="P18" s="93">
        <f t="shared" si="11"/>
        <v>107.78121124316827</v>
      </c>
      <c r="Q18" s="94">
        <f t="shared" si="18"/>
        <v>74.505941213897088</v>
      </c>
      <c r="W18" s="18" t="s">
        <v>125</v>
      </c>
      <c r="X18" s="24">
        <v>-3.3</v>
      </c>
      <c r="Y18" s="20" t="s">
        <v>26</v>
      </c>
      <c r="Z18" s="21" t="s">
        <v>131</v>
      </c>
      <c r="AA18" s="21"/>
      <c r="AB18" s="22"/>
      <c r="AC18" s="22"/>
      <c r="AD18" s="23"/>
    </row>
    <row r="19" spans="1:30" ht="17.600000000000001" x14ac:dyDescent="0.55000000000000004">
      <c r="A19" s="74">
        <v>6000</v>
      </c>
      <c r="B19" s="98">
        <f>'[1]FS Antenna Gain'!$B$1203</f>
        <v>42.226508588011143</v>
      </c>
      <c r="C19" s="90">
        <f t="shared" si="0"/>
        <v>0.14323959799088462</v>
      </c>
      <c r="D19" s="100">
        <f t="shared" si="13"/>
        <v>134.0359086747315</v>
      </c>
      <c r="E19" s="102">
        <f t="shared" si="1"/>
        <v>111.0359086747315</v>
      </c>
      <c r="F19" s="103">
        <f t="shared" si="2"/>
        <v>108.37416815449784</v>
      </c>
      <c r="G19" s="101">
        <f t="shared" si="14"/>
        <v>6000</v>
      </c>
      <c r="H19" s="93">
        <f t="shared" si="3"/>
        <v>130.73590867473149</v>
      </c>
      <c r="I19" s="94">
        <f t="shared" si="4"/>
        <v>1046.9496040544234</v>
      </c>
      <c r="J19" s="93">
        <f t="shared" si="5"/>
        <v>126.2359086747315</v>
      </c>
      <c r="K19" s="94">
        <f t="shared" si="15"/>
        <v>623.62824531790773</v>
      </c>
      <c r="L19" s="93">
        <f t="shared" si="7"/>
        <v>82.035908674731502</v>
      </c>
      <c r="M19" s="94">
        <f t="shared" si="16"/>
        <v>3.8452605908266762</v>
      </c>
      <c r="N19" s="93">
        <f t="shared" si="9"/>
        <v>123.1359086747315</v>
      </c>
      <c r="O19" s="94">
        <f t="shared" si="17"/>
        <v>436.44123596667959</v>
      </c>
      <c r="P19" s="93">
        <f t="shared" si="11"/>
        <v>107.93590867473151</v>
      </c>
      <c r="Q19" s="94">
        <f t="shared" si="18"/>
        <v>75.844794156329826</v>
      </c>
      <c r="W19" s="18" t="s">
        <v>126</v>
      </c>
      <c r="X19" s="24">
        <v>-10.9</v>
      </c>
      <c r="Y19" s="20" t="s">
        <v>26</v>
      </c>
      <c r="Z19" s="21" t="s">
        <v>132</v>
      </c>
      <c r="AA19" s="21"/>
      <c r="AB19" s="22"/>
      <c r="AC19" s="22"/>
      <c r="AD19" s="23"/>
    </row>
    <row r="20" spans="1:30" ht="17.600000000000001" x14ac:dyDescent="0.55000000000000004">
      <c r="A20" s="22"/>
      <c r="B20" s="22"/>
      <c r="C20" s="22"/>
      <c r="D20" s="22"/>
      <c r="E20" s="22"/>
      <c r="F20" s="22"/>
      <c r="G20" s="22"/>
      <c r="W20" s="18" t="s">
        <v>127</v>
      </c>
      <c r="X20" s="24">
        <v>-7.8</v>
      </c>
      <c r="Y20" s="20" t="s">
        <v>26</v>
      </c>
      <c r="Z20" s="21" t="s">
        <v>129</v>
      </c>
      <c r="AA20" s="21"/>
      <c r="AB20" s="22"/>
      <c r="AC20" s="22"/>
      <c r="AD20" s="23"/>
    </row>
    <row r="21" spans="1:30" ht="17.600000000000001" x14ac:dyDescent="0.55000000000000004">
      <c r="A21" s="22"/>
      <c r="B21" s="22"/>
      <c r="C21" s="22"/>
      <c r="D21" s="22"/>
      <c r="E21" s="22"/>
      <c r="F21" s="22"/>
      <c r="G21" s="22"/>
      <c r="W21" s="18" t="s">
        <v>128</v>
      </c>
      <c r="X21" s="24">
        <v>-26.1</v>
      </c>
      <c r="Y21" s="20" t="s">
        <v>26</v>
      </c>
      <c r="Z21" s="21" t="s">
        <v>130</v>
      </c>
      <c r="AA21" s="21"/>
      <c r="AB21" s="22"/>
      <c r="AC21" s="22"/>
      <c r="AD21" s="23"/>
    </row>
    <row r="22" spans="1:30" ht="15" thickBot="1" x14ac:dyDescent="0.45">
      <c r="A22" s="72"/>
      <c r="B22" s="72"/>
      <c r="C22" s="72"/>
      <c r="D22" s="80"/>
      <c r="E22" s="80"/>
      <c r="F22" s="80"/>
      <c r="G22" s="72"/>
      <c r="H22" s="72"/>
      <c r="I22" s="72"/>
      <c r="J22" s="72"/>
      <c r="K22" s="72"/>
      <c r="L22" s="72"/>
      <c r="M22" s="72"/>
      <c r="N22" s="72"/>
      <c r="O22" s="72"/>
      <c r="P22" s="72"/>
      <c r="Q22" s="72"/>
      <c r="W22" s="26" t="s">
        <v>44</v>
      </c>
      <c r="X22" s="27">
        <f>KT + 10*LOG10(BIF.AMATEUR) + NF + IN.AMATEUR +1</f>
        <v>-141.8402999566398</v>
      </c>
      <c r="Y22" s="28" t="s">
        <v>31</v>
      </c>
      <c r="Z22" s="105" t="s">
        <v>195</v>
      </c>
      <c r="AA22" s="29"/>
      <c r="AB22" s="29"/>
      <c r="AC22" s="29"/>
      <c r="AD22" s="30"/>
    </row>
    <row r="23" spans="1:30" x14ac:dyDescent="0.4">
      <c r="A23" s="54"/>
      <c r="B23" s="81"/>
      <c r="C23" s="81"/>
      <c r="D23" s="81"/>
      <c r="E23" s="83"/>
      <c r="F23" s="82"/>
      <c r="G23" s="73"/>
      <c r="H23" s="73"/>
      <c r="I23" s="73"/>
      <c r="J23" s="73"/>
      <c r="K23" s="73"/>
      <c r="L23" s="73"/>
      <c r="M23" s="73"/>
      <c r="N23" s="73"/>
      <c r="O23" s="73"/>
      <c r="P23" s="73"/>
      <c r="Q23" s="73"/>
    </row>
    <row r="24" spans="1:30" x14ac:dyDescent="0.4">
      <c r="A24" s="54"/>
      <c r="B24" s="81"/>
      <c r="C24" s="81"/>
      <c r="D24" s="81"/>
      <c r="E24" s="83"/>
      <c r="F24" s="82"/>
      <c r="G24" s="73"/>
      <c r="H24" s="73"/>
      <c r="I24" s="73"/>
      <c r="J24" s="73"/>
      <c r="K24" s="73"/>
      <c r="L24" s="73"/>
      <c r="M24" s="73"/>
      <c r="N24" s="73"/>
      <c r="O24" s="73"/>
      <c r="P24" s="73"/>
      <c r="Q24" s="73"/>
    </row>
    <row r="25" spans="1:30" x14ac:dyDescent="0.4">
      <c r="A25" s="54"/>
      <c r="B25" s="81"/>
      <c r="C25" s="81"/>
      <c r="D25" s="81"/>
      <c r="E25" s="83"/>
      <c r="F25" s="82"/>
      <c r="G25" s="73"/>
      <c r="H25" s="73"/>
      <c r="I25" s="73"/>
      <c r="J25" s="73"/>
      <c r="K25" s="73"/>
      <c r="L25" s="73"/>
      <c r="M25" s="73"/>
      <c r="N25" s="73"/>
      <c r="O25" s="73"/>
      <c r="P25" s="73"/>
      <c r="Q25" s="73"/>
    </row>
    <row r="26" spans="1:30" x14ac:dyDescent="0.4">
      <c r="A26" s="54"/>
      <c r="B26" s="81"/>
      <c r="C26" s="81"/>
      <c r="D26" s="81"/>
      <c r="E26" s="83"/>
      <c r="F26" s="82"/>
      <c r="G26" s="73"/>
      <c r="H26" s="73"/>
      <c r="I26" s="73"/>
      <c r="J26" s="73"/>
      <c r="K26" s="73"/>
      <c r="L26" s="73"/>
      <c r="M26" s="73"/>
      <c r="N26" s="73"/>
      <c r="O26" s="73"/>
      <c r="P26" s="73"/>
      <c r="Q26" s="73"/>
    </row>
    <row r="27" spans="1:30" x14ac:dyDescent="0.4">
      <c r="A27" s="54"/>
      <c r="B27" s="81"/>
      <c r="C27" s="81"/>
      <c r="D27" s="81"/>
      <c r="E27" s="83"/>
      <c r="F27" s="82"/>
      <c r="G27" s="73"/>
      <c r="H27" s="73"/>
      <c r="I27" s="73"/>
      <c r="J27" s="73"/>
      <c r="K27" s="73"/>
      <c r="L27" s="73"/>
      <c r="M27" s="73"/>
      <c r="N27" s="73"/>
      <c r="O27" s="73"/>
      <c r="P27" s="73"/>
      <c r="Q27" s="73"/>
    </row>
    <row r="28" spans="1:30" x14ac:dyDescent="0.4">
      <c r="A28" s="54"/>
      <c r="B28" s="81"/>
      <c r="C28" s="81"/>
      <c r="D28" s="81"/>
      <c r="E28" s="83"/>
      <c r="F28" s="82"/>
      <c r="G28" s="73"/>
      <c r="H28" s="73"/>
      <c r="I28" s="73"/>
      <c r="J28" s="73"/>
      <c r="K28" s="73"/>
      <c r="L28" s="73"/>
      <c r="M28" s="73"/>
      <c r="N28" s="73"/>
      <c r="O28" s="73"/>
      <c r="P28" s="73"/>
      <c r="Q28" s="73"/>
    </row>
    <row r="29" spans="1:30" x14ac:dyDescent="0.4">
      <c r="A29" s="54"/>
      <c r="B29" s="81"/>
      <c r="C29" s="81"/>
      <c r="D29" s="81"/>
      <c r="E29" s="83"/>
      <c r="F29" s="82"/>
      <c r="G29" s="73"/>
      <c r="H29" s="73"/>
      <c r="I29" s="73"/>
      <c r="J29" s="73"/>
      <c r="K29" s="73"/>
      <c r="L29" s="73"/>
      <c r="M29" s="73"/>
      <c r="N29" s="73"/>
      <c r="O29" s="73"/>
      <c r="P29" s="73"/>
      <c r="Q29" s="73"/>
    </row>
    <row r="30" spans="1:30" x14ac:dyDescent="0.4">
      <c r="A30" s="54"/>
      <c r="B30" s="81"/>
      <c r="C30" s="81"/>
      <c r="D30" s="81"/>
      <c r="E30" s="83"/>
      <c r="F30" s="82"/>
      <c r="G30" s="73"/>
      <c r="H30" s="73"/>
      <c r="I30" s="73"/>
      <c r="J30" s="73"/>
      <c r="K30" s="73"/>
      <c r="L30" s="73"/>
      <c r="M30" s="73"/>
      <c r="N30" s="73"/>
      <c r="O30" s="73"/>
      <c r="P30" s="73"/>
      <c r="Q30" s="73"/>
    </row>
    <row r="31" spans="1:30" x14ac:dyDescent="0.4">
      <c r="A31" s="54"/>
      <c r="B31" s="81"/>
      <c r="C31" s="81"/>
      <c r="D31" s="81"/>
      <c r="E31" s="83"/>
      <c r="F31" s="82"/>
      <c r="G31" s="73"/>
      <c r="H31" s="73"/>
      <c r="I31" s="73"/>
      <c r="J31" s="73"/>
      <c r="K31" s="73"/>
      <c r="L31" s="73"/>
      <c r="M31" s="73"/>
      <c r="N31" s="73"/>
      <c r="O31" s="73"/>
      <c r="P31" s="73"/>
      <c r="Q31" s="73"/>
    </row>
    <row r="32" spans="1:30" x14ac:dyDescent="0.4">
      <c r="A32" s="54"/>
      <c r="B32" s="81"/>
      <c r="C32" s="81"/>
      <c r="D32" s="81"/>
      <c r="E32" s="83"/>
      <c r="F32" s="82"/>
      <c r="G32" s="73"/>
      <c r="H32" s="73"/>
      <c r="I32" s="73"/>
      <c r="J32" s="73"/>
      <c r="K32" s="73"/>
      <c r="L32" s="73"/>
      <c r="M32" s="73"/>
      <c r="N32" s="73"/>
      <c r="O32" s="73"/>
      <c r="P32" s="73"/>
      <c r="Q32" s="73"/>
    </row>
    <row r="33" spans="1:17" x14ac:dyDescent="0.4">
      <c r="A33" s="54"/>
      <c r="B33" s="81"/>
      <c r="C33" s="81"/>
      <c r="D33" s="81"/>
      <c r="E33" s="83"/>
      <c r="F33" s="82"/>
      <c r="G33" s="73"/>
      <c r="H33" s="73"/>
      <c r="I33" s="73"/>
      <c r="J33" s="73"/>
      <c r="K33" s="73"/>
      <c r="L33" s="73"/>
      <c r="M33" s="73"/>
      <c r="N33" s="73"/>
      <c r="O33" s="73"/>
      <c r="P33" s="73"/>
      <c r="Q33" s="73"/>
    </row>
    <row r="34" spans="1:17" x14ac:dyDescent="0.4">
      <c r="A34" s="54"/>
      <c r="B34" s="81"/>
      <c r="C34" s="81"/>
      <c r="D34" s="81"/>
      <c r="E34" s="83"/>
      <c r="F34" s="82"/>
      <c r="G34" s="73"/>
      <c r="H34" s="73"/>
      <c r="I34" s="73"/>
      <c r="J34" s="73"/>
      <c r="K34" s="73"/>
      <c r="L34" s="73"/>
      <c r="M34" s="73"/>
      <c r="N34" s="73"/>
      <c r="O34" s="73"/>
      <c r="P34" s="73"/>
      <c r="Q34" s="73"/>
    </row>
    <row r="35" spans="1:17" x14ac:dyDescent="0.4">
      <c r="A35" s="54"/>
      <c r="B35" s="81"/>
      <c r="C35" s="81"/>
      <c r="D35" s="81"/>
      <c r="E35" s="83"/>
      <c r="F35" s="82"/>
      <c r="G35" s="73"/>
      <c r="H35" s="73"/>
      <c r="I35" s="73"/>
      <c r="J35" s="73"/>
      <c r="K35" s="73"/>
      <c r="L35" s="73"/>
      <c r="M35" s="73"/>
      <c r="N35" s="73"/>
      <c r="O35" s="73"/>
      <c r="P35" s="73"/>
      <c r="Q35" s="73"/>
    </row>
    <row r="36" spans="1:17" x14ac:dyDescent="0.4">
      <c r="A36" s="54"/>
      <c r="B36" s="81"/>
      <c r="C36" s="81"/>
      <c r="D36" s="81"/>
      <c r="E36" s="83"/>
      <c r="F36" s="82"/>
      <c r="G36" s="73"/>
      <c r="H36" s="73"/>
      <c r="I36" s="73"/>
      <c r="J36" s="73"/>
      <c r="K36" s="73"/>
      <c r="L36" s="73"/>
      <c r="M36" s="73"/>
      <c r="N36" s="73"/>
      <c r="O36" s="73"/>
      <c r="P36" s="73"/>
      <c r="Q36" s="73"/>
    </row>
    <row r="37" spans="1:17" x14ac:dyDescent="0.4">
      <c r="A37" s="54"/>
      <c r="B37" s="81"/>
      <c r="C37" s="81"/>
      <c r="D37" s="81"/>
      <c r="E37" s="83"/>
      <c r="F37" s="82"/>
      <c r="G37" s="73"/>
      <c r="H37" s="73"/>
      <c r="I37" s="73"/>
      <c r="J37" s="73"/>
      <c r="K37" s="73"/>
      <c r="L37" s="73"/>
      <c r="M37" s="73"/>
      <c r="N37" s="73"/>
      <c r="O37" s="73"/>
      <c r="P37" s="73"/>
      <c r="Q37" s="73"/>
    </row>
    <row r="38" spans="1:17" x14ac:dyDescent="0.4">
      <c r="A38" s="54"/>
      <c r="B38" s="81"/>
      <c r="C38" s="81"/>
      <c r="D38" s="81"/>
      <c r="E38" s="83"/>
      <c r="F38" s="82"/>
      <c r="G38" s="73"/>
      <c r="H38" s="73"/>
      <c r="I38" s="73"/>
      <c r="J38" s="73"/>
      <c r="K38" s="73"/>
      <c r="L38" s="73"/>
      <c r="M38" s="73"/>
      <c r="N38" s="73"/>
      <c r="O38" s="73"/>
      <c r="P38" s="73"/>
      <c r="Q38" s="73"/>
    </row>
    <row r="39" spans="1:17" x14ac:dyDescent="0.4">
      <c r="A39" s="54"/>
      <c r="B39" s="81"/>
      <c r="C39" s="81"/>
      <c r="D39" s="81"/>
      <c r="E39" s="83"/>
      <c r="F39" s="82"/>
      <c r="G39" s="73"/>
      <c r="H39" s="73"/>
      <c r="I39" s="73"/>
      <c r="J39" s="73"/>
      <c r="K39" s="73"/>
      <c r="L39" s="73"/>
      <c r="M39" s="73"/>
      <c r="N39" s="73"/>
      <c r="O39" s="73"/>
      <c r="P39" s="73"/>
      <c r="Q39" s="73"/>
    </row>
    <row r="40" spans="1:17" x14ac:dyDescent="0.4">
      <c r="A40" s="54"/>
      <c r="B40" s="81"/>
      <c r="C40" s="81"/>
      <c r="D40" s="81"/>
      <c r="E40" s="83"/>
      <c r="F40" s="82"/>
      <c r="G40" s="73"/>
      <c r="H40" s="73"/>
      <c r="I40" s="73"/>
      <c r="J40" s="73"/>
      <c r="K40" s="73"/>
      <c r="L40" s="73"/>
      <c r="M40" s="73"/>
      <c r="N40" s="73"/>
      <c r="O40" s="73"/>
      <c r="P40" s="73"/>
      <c r="Q40" s="73"/>
    </row>
    <row r="41" spans="1:17" x14ac:dyDescent="0.4">
      <c r="A41" s="22"/>
      <c r="B41" s="22"/>
      <c r="C41" s="22"/>
      <c r="D41" s="22"/>
      <c r="E41" s="22"/>
      <c r="F41" s="22"/>
      <c r="G41" s="22"/>
    </row>
    <row r="42" spans="1:17" x14ac:dyDescent="0.4">
      <c r="A42" s="22"/>
      <c r="B42" s="22"/>
      <c r="C42" s="22"/>
      <c r="D42" s="22"/>
      <c r="E42" s="22"/>
      <c r="F42" s="22"/>
      <c r="G42" s="22"/>
    </row>
    <row r="43" spans="1:17" x14ac:dyDescent="0.4">
      <c r="A43" s="22"/>
      <c r="B43" s="22"/>
      <c r="C43" s="22"/>
      <c r="D43" s="22"/>
      <c r="E43" s="22"/>
      <c r="F43" s="22"/>
      <c r="G43" s="22"/>
    </row>
    <row r="52" spans="32:32" x14ac:dyDescent="0.4">
      <c r="AF52" t="s">
        <v>149</v>
      </c>
    </row>
  </sheetData>
  <pageMargins left="0.7" right="0.7" top="0.78740157499999996" bottom="0.78740157499999996"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117</vt:i4>
      </vt:variant>
    </vt:vector>
  </HeadingPairs>
  <TitlesOfParts>
    <vt:vector size="131" baseType="lpstr">
      <vt:lpstr>FS Antenna Gain</vt:lpstr>
      <vt:lpstr>QPS v20211207 (33,2°)</vt:lpstr>
      <vt:lpstr>QPS v20211207</vt:lpstr>
      <vt:lpstr>QPS (HamRadio)</vt:lpstr>
      <vt:lpstr>Q-SSC (PTP) Outdoor Out-of-band</vt:lpstr>
      <vt:lpstr>Q-SSC (PTP) Outdoor In-band</vt:lpstr>
      <vt:lpstr>Q-SSC (PTP) Indoor Out-of-band</vt:lpstr>
      <vt:lpstr>Q-SSC (PTP) Indoor In-band</vt:lpstr>
      <vt:lpstr>Q-SSC (Ham Radio) Indoor</vt:lpstr>
      <vt:lpstr>Q-SSC (Ham Radio) Outdoor</vt:lpstr>
      <vt:lpstr>Q-SSC (Automotive)</vt:lpstr>
      <vt:lpstr>Auto Gain (data)</vt:lpstr>
      <vt:lpstr>Lev-General-Parameters</vt:lpstr>
      <vt:lpstr>Q-SSC (PTP) reference only</vt:lpstr>
      <vt:lpstr>'Q-SSC (Ham Radio) Indoor'!B.Outdoor</vt:lpstr>
      <vt:lpstr>'Q-SSC (Ham Radio) Outdoor'!B.Outdoor</vt:lpstr>
      <vt:lpstr>'Q-SSC (PTP) Indoor In-band'!B.Outdoor</vt:lpstr>
      <vt:lpstr>'Q-SSC (PTP) Indoor Out-of-band'!B.Outdoor</vt:lpstr>
      <vt:lpstr>'Q-SSC (PTP) Outdoor In-band'!B.Outdoor</vt:lpstr>
      <vt:lpstr>'Q-SSC (PTP) Outdoor Out-of-band'!B.Outdoor</vt:lpstr>
      <vt:lpstr>B.Outdoor</vt:lpstr>
      <vt:lpstr>'Q-SSC (Ham Radio) Indoor'!B.ther</vt:lpstr>
      <vt:lpstr>'Q-SSC (PTP) Indoor In-band'!B.ther</vt:lpstr>
      <vt:lpstr>'Q-SSC (PTP) Indoor Out-of-band'!B.ther</vt:lpstr>
      <vt:lpstr>B.ther</vt:lpstr>
      <vt:lpstr>'Q-SSC (Ham Radio) Indoor'!B.Trad</vt:lpstr>
      <vt:lpstr>'Q-SSC (PTP) Indoor In-band'!B.Trad</vt:lpstr>
      <vt:lpstr>'Q-SSC (PTP) Indoor Out-of-band'!B.Trad</vt:lpstr>
      <vt:lpstr>B.Trad</vt:lpstr>
      <vt:lpstr>Bauto</vt:lpstr>
      <vt:lpstr>'Q-SSC (PTP) Indoor In-band'!BIF.PTP</vt:lpstr>
      <vt:lpstr>'Q-SSC (PTP) Indoor Out-of-band'!BIF.PTP</vt:lpstr>
      <vt:lpstr>'Q-SSC (PTP) Outdoor In-band'!BIF.PTP</vt:lpstr>
      <vt:lpstr>'Q-SSC (PTP) Outdoor Out-of-band'!BIF.PTP</vt:lpstr>
      <vt:lpstr>BIF.PTP</vt:lpstr>
      <vt:lpstr>'Q-SSC (Ham Radio) Indoor'!BW</vt:lpstr>
      <vt:lpstr>'Q-SSC (Ham Radio) Outdoor'!BW</vt:lpstr>
      <vt:lpstr>'Q-SSC (PTP) Indoor In-band'!BW</vt:lpstr>
      <vt:lpstr>'Q-SSC (PTP) Indoor Out-of-band'!BW</vt:lpstr>
      <vt:lpstr>'Q-SSC (PTP) Outdoor In-band'!BW</vt:lpstr>
      <vt:lpstr>'Q-SSC (PTP) Outdoor Out-of-band'!BW</vt:lpstr>
      <vt:lpstr>BW</vt:lpstr>
      <vt:lpstr>DCauto</vt:lpstr>
      <vt:lpstr>'Q-SSC (Ham Radio) Indoor'!DCtime</vt:lpstr>
      <vt:lpstr>'Q-SSC (Ham Radio) Outdoor'!DCtime</vt:lpstr>
      <vt:lpstr>'Q-SSC (PTP) Indoor In-band'!DCtime</vt:lpstr>
      <vt:lpstr>'Q-SSC (PTP) Indoor Out-of-band'!DCtime</vt:lpstr>
      <vt:lpstr>'Q-SSC (PTP) Outdoor In-band'!DCtime</vt:lpstr>
      <vt:lpstr>'Q-SSC (PTP) Outdoor Out-of-band'!DCtime</vt:lpstr>
      <vt:lpstr>DCtime</vt:lpstr>
      <vt:lpstr>'Q-SSC (Ham Radio) Indoor'!DCtime.ptp</vt:lpstr>
      <vt:lpstr>'Q-SSC (Ham Radio) Outdoor'!DCtime.ptp</vt:lpstr>
      <vt:lpstr>'Q-SSC (PTP) Indoor In-band'!DCtime.ptp</vt:lpstr>
      <vt:lpstr>'Q-SSC (PTP) Indoor Out-of-band'!DCtime.ptp</vt:lpstr>
      <vt:lpstr>'Q-SSC (PTP) Outdoor In-band'!DCtime.ptp</vt:lpstr>
      <vt:lpstr>'Q-SSC (PTP) Outdoor Out-of-band'!DCtime.ptp</vt:lpstr>
      <vt:lpstr>DCtime.ptp</vt:lpstr>
      <vt:lpstr>'Q-SSC (Ham Radio) Indoor'!EIRP</vt:lpstr>
      <vt:lpstr>'Q-SSC (Ham Radio) Outdoor'!EIRP</vt:lpstr>
      <vt:lpstr>'Q-SSC (PTP) Indoor In-band'!EIRP</vt:lpstr>
      <vt:lpstr>'Q-SSC (PTP) Indoor Out-of-band'!EIRP</vt:lpstr>
      <vt:lpstr>'Q-SSC (PTP) Outdoor In-band'!EIRP</vt:lpstr>
      <vt:lpstr>'Q-SSC (PTP) Outdoor Out-of-band'!EIRP</vt:lpstr>
      <vt:lpstr>EIRP</vt:lpstr>
      <vt:lpstr>'Q-SSC (Ham Radio) Indoor'!FC</vt:lpstr>
      <vt:lpstr>'Q-SSC (Ham Radio) Outdoor'!FC</vt:lpstr>
      <vt:lpstr>'Q-SSC (PTP) Indoor In-band'!FC</vt:lpstr>
      <vt:lpstr>'Q-SSC (PTP) Indoor Out-of-band'!FC</vt:lpstr>
      <vt:lpstr>'Q-SSC (PTP) Outdoor In-band'!FC</vt:lpstr>
      <vt:lpstr>'Q-SSC (PTP) Outdoor Out-of-band'!FC</vt:lpstr>
      <vt:lpstr>FC</vt:lpstr>
      <vt:lpstr>'Q-SSC (Ham Radio) Indoor'!HeightPTP</vt:lpstr>
      <vt:lpstr>'Q-SSC (Ham Radio) Outdoor'!HeightPTP</vt:lpstr>
      <vt:lpstr>'Q-SSC (PTP) Indoor In-band'!HeightPTP</vt:lpstr>
      <vt:lpstr>'Q-SSC (PTP) Indoor Out-of-band'!HeightPTP</vt:lpstr>
      <vt:lpstr>'Q-SSC (PTP) Outdoor In-band'!HeightPTP</vt:lpstr>
      <vt:lpstr>'Q-SSC (PTP) Outdoor Out-of-band'!HeightPTP</vt:lpstr>
      <vt:lpstr>HeightPTP</vt:lpstr>
      <vt:lpstr>'Q-SSC (Ham Radio) Outdoor'!IN.PTP</vt:lpstr>
      <vt:lpstr>'Q-SSC (PTP) Indoor In-band'!IN.PTP</vt:lpstr>
      <vt:lpstr>'Q-SSC (PTP) Indoor Out-of-band'!IN.PTP</vt:lpstr>
      <vt:lpstr>'Q-SSC (PTP) Outdoor In-band'!IN.PTP</vt:lpstr>
      <vt:lpstr>'Q-SSC (PTP) Outdoor Out-of-band'!IN.PTP</vt:lpstr>
      <vt:lpstr>IN.PTP</vt:lpstr>
      <vt:lpstr>INauto</vt:lpstr>
      <vt:lpstr>'Q-SSC (Ham Radio) Indoor'!Irx</vt:lpstr>
      <vt:lpstr>'Q-SSC (Ham Radio) Outdoor'!Irx</vt:lpstr>
      <vt:lpstr>'Q-SSC (PTP) Indoor In-band'!Irx</vt:lpstr>
      <vt:lpstr>'Q-SSC (PTP) Indoor Out-of-band'!Irx</vt:lpstr>
      <vt:lpstr>'Q-SSC (PTP) Outdoor In-band'!Irx</vt:lpstr>
      <vt:lpstr>'Q-SSC (PTP) Outdoor Out-of-band'!Irx</vt:lpstr>
      <vt:lpstr>Irx</vt:lpstr>
      <vt:lpstr>Irxauto</vt:lpstr>
      <vt:lpstr>'Q-SSC (Ham Radio) Indoor'!KT</vt:lpstr>
      <vt:lpstr>'Q-SSC (Ham Radio) Outdoor'!KT</vt:lpstr>
      <vt:lpstr>'Q-SSC (PTP) Indoor In-band'!KT</vt:lpstr>
      <vt:lpstr>'Q-SSC (PTP) Indoor Out-of-band'!KT</vt:lpstr>
      <vt:lpstr>'Q-SSC (PTP) Outdoor In-band'!KT</vt:lpstr>
      <vt:lpstr>'Q-SSC (PTP) Outdoor Out-of-band'!KT</vt:lpstr>
      <vt:lpstr>KT</vt:lpstr>
      <vt:lpstr>'Q-SSC (Ham Radio) Indoor'!L.oob</vt:lpstr>
      <vt:lpstr>'Q-SSC (Ham Radio) Outdoor'!L.oob</vt:lpstr>
      <vt:lpstr>'Q-SSC (PTP) Indoor In-band'!L.oob</vt:lpstr>
      <vt:lpstr>'Q-SSC (PTP) Indoor Out-of-band'!L.oob</vt:lpstr>
      <vt:lpstr>'Q-SSC (PTP) Outdoor In-band'!L.oob</vt:lpstr>
      <vt:lpstr>'Q-SSC (PTP) Outdoor Out-of-band'!L.oob</vt:lpstr>
      <vt:lpstr>L.oob</vt:lpstr>
      <vt:lpstr>'Q-SSC (Ham Radio) Indoor'!MG</vt:lpstr>
      <vt:lpstr>'Q-SSC (Ham Radio) Outdoor'!MG</vt:lpstr>
      <vt:lpstr>'Q-SSC (PTP) Indoor In-band'!MG</vt:lpstr>
      <vt:lpstr>'Q-SSC (PTP) Indoor Out-of-band'!MG</vt:lpstr>
      <vt:lpstr>'Q-SSC (PTP) Outdoor In-band'!MG</vt:lpstr>
      <vt:lpstr>'Q-SSC (PTP) Outdoor Out-of-band'!MG</vt:lpstr>
      <vt:lpstr>MG</vt:lpstr>
      <vt:lpstr>MGauto</vt:lpstr>
      <vt:lpstr>'Q-SSC (Ham Radio) Indoor'!NF</vt:lpstr>
      <vt:lpstr>'Q-SSC (Ham Radio) Outdoor'!NF</vt:lpstr>
      <vt:lpstr>'Q-SSC (PTP) Indoor In-band'!NF</vt:lpstr>
      <vt:lpstr>'Q-SSC (PTP) Indoor Out-of-band'!NF</vt:lpstr>
      <vt:lpstr>'Q-SSC (PTP) Outdoor In-band'!NF</vt:lpstr>
      <vt:lpstr>'Q-SSC (PTP) Outdoor Out-of-band'!NF</vt:lpstr>
      <vt:lpstr>NF</vt:lpstr>
      <vt:lpstr>NFauto</vt:lpstr>
      <vt:lpstr>'Q-SSC (Ham Radio) Indoor'!POL</vt:lpstr>
      <vt:lpstr>'Q-SSC (Ham Radio) Outdoor'!POL</vt:lpstr>
      <vt:lpstr>'Q-SSC (PTP) Indoor In-band'!POL</vt:lpstr>
      <vt:lpstr>'Q-SSC (PTP) Indoor Out-of-band'!POL</vt:lpstr>
      <vt:lpstr>'Q-SSC (PTP) Outdoor In-band'!POL</vt:lpstr>
      <vt:lpstr>'Q-SSC (PTP) Outdoor Out-of-band'!POL</vt:lpstr>
      <vt:lpstr>POL</vt:lpstr>
      <vt:lpstr>Xob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ECC</dc:creator>
  <cp:keywords>ECC Report 344</cp:keywords>
  <cp:lastModifiedBy>ECO </cp:lastModifiedBy>
  <dcterms:created xsi:type="dcterms:W3CDTF">2021-07-04T10:17:28Z</dcterms:created>
  <dcterms:modified xsi:type="dcterms:W3CDTF">2022-10-19T12:43:18Z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4f1757a-2f10-40c7-b7c4-9ae401d4ef5d_Enabled">
    <vt:lpwstr>True</vt:lpwstr>
  </property>
  <property fmtid="{D5CDD505-2E9C-101B-9397-08002B2CF9AE}" pid="3" name="MSIP_Label_d4f1757a-2f10-40c7-b7c4-9ae401d4ef5d_SiteId">
    <vt:lpwstr>9234828d-680c-4fc1-8243-e49111eedeaa</vt:lpwstr>
  </property>
  <property fmtid="{D5CDD505-2E9C-101B-9397-08002B2CF9AE}" pid="4" name="MSIP_Label_d4f1757a-2f10-40c7-b7c4-9ae401d4ef5d_Owner">
    <vt:lpwstr>raviv@xeye.ai</vt:lpwstr>
  </property>
  <property fmtid="{D5CDD505-2E9C-101B-9397-08002B2CF9AE}" pid="5" name="MSIP_Label_d4f1757a-2f10-40c7-b7c4-9ae401d4ef5d_SetDate">
    <vt:lpwstr>2021-09-05T08:52:44.1210186Z</vt:lpwstr>
  </property>
  <property fmtid="{D5CDD505-2E9C-101B-9397-08002B2CF9AE}" pid="6" name="MSIP_Label_d4f1757a-2f10-40c7-b7c4-9ae401d4ef5d_Name">
    <vt:lpwstr>General</vt:lpwstr>
  </property>
  <property fmtid="{D5CDD505-2E9C-101B-9397-08002B2CF9AE}" pid="7" name="MSIP_Label_d4f1757a-2f10-40c7-b7c4-9ae401d4ef5d_Application">
    <vt:lpwstr>Microsoft Azure Information Protection</vt:lpwstr>
  </property>
  <property fmtid="{D5CDD505-2E9C-101B-9397-08002B2CF9AE}" pid="8" name="MSIP_Label_d4f1757a-2f10-40c7-b7c4-9ae401d4ef5d_ActionId">
    <vt:lpwstr>250f22d5-2d70-4fdd-8403-0a8b8b7483d1</vt:lpwstr>
  </property>
  <property fmtid="{D5CDD505-2E9C-101B-9397-08002B2CF9AE}" pid="9" name="MSIP_Label_d4f1757a-2f10-40c7-b7c4-9ae401d4ef5d_Extended_MSFT_Method">
    <vt:lpwstr>Automatic</vt:lpwstr>
  </property>
  <property fmtid="{D5CDD505-2E9C-101B-9397-08002B2CF9AE}" pid="10" name="Sensitivity">
    <vt:lpwstr>General</vt:lpwstr>
  </property>
</Properties>
</file>