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1340" windowHeight="7050" tabRatio="174"/>
  </bookViews>
  <sheets>
    <sheet name="Page1" sheetId="1" r:id="rId1"/>
    <sheet name="Sheet1" sheetId="2" r:id="rId2"/>
  </sheets>
  <definedNames>
    <definedName name="_xlnm.Print_Area" localSheetId="0">Page1!$B$1:$L$30</definedName>
  </definedNames>
  <calcPr calcId="145621"/>
</workbook>
</file>

<file path=xl/calcChain.xml><?xml version="1.0" encoding="utf-8"?>
<calcChain xmlns="http://schemas.openxmlformats.org/spreadsheetml/2006/main">
  <c r="I28" i="1" l="1"/>
  <c r="K28" i="1" s="1"/>
  <c r="F28" i="1"/>
  <c r="K25" i="1"/>
  <c r="I25" i="1"/>
  <c r="F25" i="1"/>
  <c r="I24" i="1"/>
  <c r="K24" i="1" s="1"/>
  <c r="F24" i="1"/>
  <c r="K23" i="1"/>
  <c r="F23" i="1"/>
  <c r="K21" i="1"/>
  <c r="I21" i="1"/>
  <c r="F21" i="1"/>
  <c r="I19" i="1"/>
  <c r="K19" i="1" s="1"/>
  <c r="F19" i="1"/>
  <c r="K18" i="1"/>
  <c r="I18" i="1"/>
  <c r="F18" i="1"/>
  <c r="I17" i="1"/>
  <c r="K17" i="1" s="1"/>
  <c r="F17" i="1"/>
  <c r="K16" i="1"/>
  <c r="F16" i="1"/>
  <c r="F14" i="1"/>
  <c r="G14" i="1" s="1"/>
  <c r="K14" i="1" s="1"/>
  <c r="K29" i="1" s="1"/>
  <c r="K30" i="1" s="1"/>
  <c r="E33" i="1" s="1"/>
  <c r="F13" i="1"/>
  <c r="E13" i="1"/>
</calcChain>
</file>

<file path=xl/sharedStrings.xml><?xml version="1.0" encoding="utf-8"?>
<sst xmlns="http://schemas.openxmlformats.org/spreadsheetml/2006/main" count="74" uniqueCount="65">
  <si>
    <t>Sensitivity</t>
  </si>
  <si>
    <t xml:space="preserve">coefficient </t>
  </si>
  <si>
    <t>± dB</t>
  </si>
  <si>
    <t>U</t>
  </si>
  <si>
    <t>R</t>
  </si>
  <si>
    <r>
      <t>P</t>
    </r>
    <r>
      <rPr>
        <vertAlign val="subscript"/>
        <sz val="10"/>
        <rFont val="Arial"/>
        <family val="2"/>
      </rPr>
      <t>RX-CAL</t>
    </r>
  </si>
  <si>
    <r>
      <t>A</t>
    </r>
    <r>
      <rPr>
        <vertAlign val="subscript"/>
        <sz val="10"/>
        <rFont val="Tahoma"/>
        <family val="2"/>
      </rPr>
      <t>HOR</t>
    </r>
  </si>
  <si>
    <r>
      <t>A</t>
    </r>
    <r>
      <rPr>
        <vertAlign val="subscript"/>
        <sz val="10"/>
        <rFont val="Tahoma"/>
        <family val="2"/>
      </rPr>
      <t>VERT</t>
    </r>
  </si>
  <si>
    <r>
      <t>A</t>
    </r>
    <r>
      <rPr>
        <vertAlign val="subscript"/>
        <sz val="10"/>
        <rFont val="Tahoma"/>
        <family val="2"/>
      </rPr>
      <t>POL</t>
    </r>
  </si>
  <si>
    <r>
      <t>A</t>
    </r>
    <r>
      <rPr>
        <vertAlign val="subscript"/>
        <sz val="10"/>
        <rFont val="Arial"/>
        <family val="2"/>
      </rPr>
      <t>FILT</t>
    </r>
  </si>
  <si>
    <r>
      <t>A</t>
    </r>
    <r>
      <rPr>
        <vertAlign val="subscript"/>
        <sz val="10"/>
        <rFont val="Arial"/>
        <family val="2"/>
      </rPr>
      <t>NABU</t>
    </r>
  </si>
  <si>
    <r>
      <t>A</t>
    </r>
    <r>
      <rPr>
        <vertAlign val="subscript"/>
        <sz val="10"/>
        <rFont val="Arial"/>
        <family val="2"/>
      </rPr>
      <t>MIS</t>
    </r>
  </si>
  <si>
    <r>
      <t>c</t>
    </r>
    <r>
      <rPr>
        <vertAlign val="subscript"/>
        <sz val="10"/>
        <rFont val="Arial"/>
        <family val="2"/>
      </rPr>
      <t>i</t>
    </r>
  </si>
  <si>
    <r>
      <t>A</t>
    </r>
    <r>
      <rPr>
        <vertAlign val="subscript"/>
        <sz val="10"/>
        <rFont val="Tahoma"/>
        <family val="2"/>
      </rPr>
      <t>MA</t>
    </r>
  </si>
  <si>
    <r>
      <t>A</t>
    </r>
    <r>
      <rPr>
        <vertAlign val="subscript"/>
        <sz val="10"/>
        <rFont val="Tahoma"/>
        <family val="2"/>
      </rPr>
      <t>REF</t>
    </r>
  </si>
  <si>
    <t>%</t>
  </si>
  <si>
    <t>dB</t>
  </si>
  <si>
    <t>Horizontal alignment error</t>
  </si>
  <si>
    <t>Vertical alignment error</t>
  </si>
  <si>
    <t>Adjacent channel interference</t>
  </si>
  <si>
    <t>Symbol</t>
  </si>
  <si>
    <t xml:space="preserve">Uncertainty  </t>
  </si>
  <si>
    <t>Divisor</t>
  </si>
  <si>
    <t>Standard</t>
  </si>
  <si>
    <t>of the source</t>
  </si>
  <si>
    <t>normal</t>
  </si>
  <si>
    <t>normal (k=2)</t>
  </si>
  <si>
    <t xml:space="preserve"> Distance</t>
  </si>
  <si>
    <t xml:space="preserve"> </t>
  </si>
  <si>
    <t xml:space="preserve"> Power</t>
  </si>
  <si>
    <t xml:space="preserve"> Reflections</t>
  </si>
  <si>
    <t>Combined standard uncertainty</t>
  </si>
  <si>
    <t>Expanded standard uncertainty (95% conf.)</t>
  </si>
  <si>
    <t>Mismatch</t>
  </si>
  <si>
    <t>Reflections</t>
  </si>
  <si>
    <t>Filter losses</t>
  </si>
  <si>
    <t>u-shape</t>
  </si>
  <si>
    <r>
      <t>G</t>
    </r>
    <r>
      <rPr>
        <vertAlign val="subscript"/>
        <sz val="10"/>
        <rFont val="Tahoma"/>
        <family val="2"/>
      </rPr>
      <t>RX-CAL</t>
    </r>
  </si>
  <si>
    <r>
      <t>U(P</t>
    </r>
    <r>
      <rPr>
        <vertAlign val="subscript"/>
        <sz val="10"/>
        <rFont val="Arial"/>
        <family val="2"/>
      </rPr>
      <t>RAD</t>
    </r>
    <r>
      <rPr>
        <sz val="10"/>
        <rFont val="Arial"/>
      </rPr>
      <t>)</t>
    </r>
  </si>
  <si>
    <t>Polarisation error</t>
  </si>
  <si>
    <t>Distribution</t>
  </si>
  <si>
    <t>uncertainty</t>
  </si>
  <si>
    <t>negligible*</t>
  </si>
  <si>
    <t>Calibration test receiver</t>
  </si>
  <si>
    <t>Antenna gain calibration</t>
  </si>
  <si>
    <t xml:space="preserve"> Receiver Antenna Parameters</t>
  </si>
  <si>
    <t>Antenna Height (m)</t>
  </si>
  <si>
    <t>X</t>
  </si>
  <si>
    <r>
      <t>u</t>
    </r>
    <r>
      <rPr>
        <vertAlign val="subscript"/>
        <sz val="10"/>
        <rFont val="Arial"/>
        <family val="2"/>
      </rPr>
      <t>i</t>
    </r>
    <r>
      <rPr>
        <sz val="10"/>
        <rFont val="Arial"/>
      </rPr>
      <t>(A</t>
    </r>
    <r>
      <rPr>
        <vertAlign val="subscript"/>
        <sz val="10"/>
        <rFont val="Arial"/>
        <family val="2"/>
      </rPr>
      <t>x</t>
    </r>
    <r>
      <rPr>
        <sz val="10"/>
        <rFont val="Arial"/>
      </rPr>
      <t>)    dB</t>
    </r>
  </si>
  <si>
    <t>Distance to the base station tower (m)</t>
  </si>
  <si>
    <t>Measured value</t>
  </si>
  <si>
    <r>
      <t xml:space="preserve">Distance between transmit and receive antenna </t>
    </r>
    <r>
      <rPr>
        <i/>
        <sz val="10"/>
        <rFont val="Arial"/>
        <family val="2"/>
      </rPr>
      <t>(direct measurement)</t>
    </r>
  </si>
  <si>
    <r>
      <t xml:space="preserve">Distance between transmit and receive antenna </t>
    </r>
    <r>
      <rPr>
        <i/>
        <sz val="10"/>
        <rFont val="Arial"/>
        <family val="2"/>
      </rPr>
      <t>(indirect measurement)</t>
    </r>
  </si>
  <si>
    <t xml:space="preserve">                                                                              </t>
  </si>
  <si>
    <t>Distortion by antenna pattern of measurement antenna</t>
  </si>
  <si>
    <t>Notes</t>
  </si>
  <si>
    <t>rectangular</t>
  </si>
  <si>
    <t xml:space="preserve"> Expanded measurement uncertainty: </t>
  </si>
  <si>
    <t>H</t>
  </si>
  <si>
    <t>Effect of the uncertainty on R, taking into account the propagation model used</t>
  </si>
  <si>
    <t>Source of uncertainty (i.e. contributions for the uncertainty calculations)</t>
  </si>
  <si>
    <t>Other contributions to the uncertainty (for a linear combination)</t>
  </si>
  <si>
    <t>To be completed by the user as needed (e.g. cabling of the measurement van)</t>
  </si>
  <si>
    <t>Other contributions relating to the antenna  (e.g. Antenna pattern distortion of measurement antenna)</t>
  </si>
  <si>
    <t>* in this example the adjacent channel interference is assumed negligible but in other cases this may not be appropriate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</si>
</sst>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12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Symbol"/>
      <family val="1"/>
      <charset val="2"/>
    </font>
    <font>
      <sz val="10"/>
      <name val="Arial"/>
      <family val="2"/>
    </font>
    <font>
      <sz val="10"/>
      <name val="Tahoma"/>
      <family val="2"/>
    </font>
    <font>
      <vertAlign val="subscript"/>
      <sz val="10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B9E5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/>
    </xf>
    <xf numFmtId="165" fontId="0" fillId="0" borderId="0" xfId="0" applyNumberFormat="1"/>
    <xf numFmtId="165" fontId="0" fillId="0" borderId="9" xfId="0" applyNumberFormat="1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165" fontId="8" fillId="0" borderId="16" xfId="0" applyNumberFormat="1" applyFont="1" applyBorder="1"/>
    <xf numFmtId="0" fontId="0" fillId="0" borderId="1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165" fontId="0" fillId="0" borderId="18" xfId="0" applyNumberFormat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0" xfId="0" applyBorder="1"/>
    <xf numFmtId="0" fontId="6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1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65" fontId="0" fillId="0" borderId="28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5" fontId="0" fillId="0" borderId="28" xfId="0" applyNumberFormat="1" applyBorder="1"/>
    <xf numFmtId="0" fontId="5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165" fontId="0" fillId="2" borderId="36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165" fontId="0" fillId="3" borderId="42" xfId="0" applyNumberForma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" fontId="0" fillId="4" borderId="0" xfId="0" applyNumberForma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65" fontId="0" fillId="4" borderId="18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4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4" borderId="45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5" fontId="8" fillId="3" borderId="12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5" fontId="0" fillId="5" borderId="15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0" fillId="6" borderId="12" xfId="0" applyNumberForma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5" fontId="0" fillId="7" borderId="28" xfId="0" applyNumberFormat="1" applyFill="1" applyBorder="1" applyAlignment="1">
      <alignment horizontal="center" vertical="center"/>
    </xf>
    <xf numFmtId="165" fontId="0" fillId="7" borderId="26" xfId="0" applyNumberForma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right"/>
    </xf>
    <xf numFmtId="0" fontId="9" fillId="7" borderId="30" xfId="0" applyFont="1" applyFill="1" applyBorder="1" applyAlignment="1">
      <alignment horizontal="left"/>
    </xf>
    <xf numFmtId="0" fontId="9" fillId="7" borderId="31" xfId="0" applyFont="1" applyFill="1" applyBorder="1"/>
    <xf numFmtId="165" fontId="11" fillId="7" borderId="31" xfId="0" applyNumberFormat="1" applyFont="1" applyFill="1" applyBorder="1" applyAlignment="1">
      <alignment horizontal="center"/>
    </xf>
    <xf numFmtId="2" fontId="10" fillId="7" borderId="43" xfId="0" applyNumberFormat="1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1B9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tabSelected="1" zoomScale="80" zoomScaleNormal="80" workbookViewId="0">
      <selection activeCell="B35" sqref="B35"/>
    </sheetView>
  </sheetViews>
  <sheetFormatPr defaultColWidth="9.140625" defaultRowHeight="12.75" x14ac:dyDescent="0.2"/>
  <cols>
    <col min="1" max="1" width="14.28515625" customWidth="1"/>
    <col min="2" max="2" width="10.140625" style="18" customWidth="1"/>
    <col min="3" max="3" width="1" customWidth="1"/>
    <col min="4" max="4" width="74.28515625" bestFit="1" customWidth="1"/>
    <col min="5" max="5" width="10.140625" customWidth="1"/>
    <col min="6" max="6" width="8.28515625" bestFit="1" customWidth="1"/>
    <col min="7" max="7" width="21.85546875" style="45" bestFit="1" customWidth="1"/>
    <col min="8" max="8" width="11.85546875" style="18" customWidth="1"/>
    <col min="9" max="9" width="7.7109375" customWidth="1"/>
    <col min="10" max="10" width="11.28515625" customWidth="1"/>
    <col min="11" max="11" width="12.7109375" bestFit="1" customWidth="1"/>
    <col min="12" max="12" width="11.5703125" bestFit="1" customWidth="1"/>
    <col min="13" max="13" width="11.5703125" customWidth="1"/>
    <col min="14" max="14" width="12.42578125" customWidth="1"/>
    <col min="15" max="256" width="11.42578125" customWidth="1"/>
  </cols>
  <sheetData>
    <row r="1" spans="1:13" x14ac:dyDescent="0.2">
      <c r="B1" s="19"/>
      <c r="C1" s="1"/>
    </row>
    <row r="2" spans="1:13" ht="13.5" thickBot="1" x14ac:dyDescent="0.25">
      <c r="A2" s="73"/>
      <c r="B2" s="52"/>
      <c r="C2" s="51"/>
      <c r="D2" s="51"/>
      <c r="E2" s="51"/>
      <c r="F2" s="51"/>
      <c r="G2" s="53"/>
      <c r="H2" s="52"/>
      <c r="I2" s="51"/>
      <c r="J2" s="51"/>
      <c r="K2" s="51"/>
      <c r="L2" s="51"/>
    </row>
    <row r="3" spans="1:13" s="8" customFormat="1" x14ac:dyDescent="0.2">
      <c r="A3" s="71"/>
      <c r="C3" s="10"/>
      <c r="D3" s="11"/>
      <c r="E3" s="166" t="s">
        <v>50</v>
      </c>
      <c r="F3" s="10"/>
      <c r="G3" s="50"/>
      <c r="H3" s="9"/>
      <c r="I3" s="9"/>
      <c r="J3" s="9" t="s">
        <v>0</v>
      </c>
      <c r="K3" s="9" t="s">
        <v>23</v>
      </c>
      <c r="L3" s="54"/>
      <c r="M3" s="14"/>
    </row>
    <row r="4" spans="1:13" s="8" customFormat="1" x14ac:dyDescent="0.2">
      <c r="A4" s="71"/>
      <c r="B4" s="8" t="s">
        <v>20</v>
      </c>
      <c r="C4" s="10"/>
      <c r="D4" s="150" t="s">
        <v>60</v>
      </c>
      <c r="E4" s="167"/>
      <c r="F4" s="162" t="s">
        <v>21</v>
      </c>
      <c r="G4" s="163"/>
      <c r="H4" s="9" t="s">
        <v>40</v>
      </c>
      <c r="I4" s="9" t="s">
        <v>22</v>
      </c>
      <c r="J4" s="9" t="s">
        <v>1</v>
      </c>
      <c r="K4" s="10" t="s">
        <v>41</v>
      </c>
      <c r="L4" s="55" t="s">
        <v>55</v>
      </c>
      <c r="M4" s="14"/>
    </row>
    <row r="5" spans="1:13" s="8" customFormat="1" x14ac:dyDescent="0.2">
      <c r="A5" s="71"/>
      <c r="C5" s="10"/>
      <c r="D5" s="11"/>
      <c r="E5" s="167"/>
      <c r="F5" s="43"/>
      <c r="G5" s="46"/>
      <c r="H5" s="9"/>
      <c r="I5" s="9"/>
      <c r="J5" s="130"/>
      <c r="K5" s="43" t="s">
        <v>24</v>
      </c>
      <c r="L5" s="131"/>
      <c r="M5" s="15"/>
    </row>
    <row r="6" spans="1:13" s="2" customFormat="1" ht="16.5" thickBot="1" x14ac:dyDescent="0.25">
      <c r="A6" s="71"/>
      <c r="B6" s="61"/>
      <c r="C6" s="27"/>
      <c r="D6" s="61"/>
      <c r="E6" s="91"/>
      <c r="F6" s="103" t="s">
        <v>15</v>
      </c>
      <c r="G6" s="28" t="s">
        <v>2</v>
      </c>
      <c r="H6" s="28"/>
      <c r="I6" s="28"/>
      <c r="J6" s="28" t="s">
        <v>12</v>
      </c>
      <c r="K6" s="94" t="s">
        <v>48</v>
      </c>
      <c r="L6" s="56"/>
      <c r="M6" s="15"/>
    </row>
    <row r="7" spans="1:13" s="17" customFormat="1" ht="19.5" customHeight="1" x14ac:dyDescent="0.2">
      <c r="A7" s="49"/>
      <c r="B7" s="62" t="s">
        <v>61</v>
      </c>
      <c r="C7" s="29"/>
      <c r="D7" s="30"/>
      <c r="E7" s="139"/>
      <c r="F7" s="47"/>
      <c r="G7" s="29"/>
      <c r="H7" s="29"/>
      <c r="I7" s="31"/>
      <c r="J7" s="29"/>
      <c r="K7" s="32"/>
      <c r="L7" s="57"/>
      <c r="M7" s="16"/>
    </row>
    <row r="8" spans="1:13" s="4" customFormat="1" ht="19.5" customHeight="1" thickBot="1" x14ac:dyDescent="0.25">
      <c r="A8" s="49"/>
      <c r="B8" s="65"/>
      <c r="C8" s="20"/>
      <c r="D8" s="87" t="s">
        <v>62</v>
      </c>
      <c r="E8" s="140"/>
      <c r="F8" s="44"/>
      <c r="G8" s="44"/>
      <c r="H8" s="22"/>
      <c r="I8" s="44"/>
      <c r="J8" s="22"/>
      <c r="K8" s="144">
        <v>0.8</v>
      </c>
      <c r="L8" s="58"/>
      <c r="M8" s="16"/>
    </row>
    <row r="9" spans="1:13" s="17" customFormat="1" ht="19.5" customHeight="1" x14ac:dyDescent="0.2">
      <c r="A9" s="49"/>
      <c r="B9" s="62" t="s">
        <v>27</v>
      </c>
      <c r="C9" s="29"/>
      <c r="D9" s="30"/>
      <c r="E9" s="123"/>
      <c r="F9" s="47"/>
      <c r="G9" s="47"/>
      <c r="H9" s="29"/>
      <c r="I9" s="31"/>
      <c r="J9" s="29"/>
      <c r="K9" s="47"/>
      <c r="L9" s="57"/>
      <c r="M9" s="16"/>
    </row>
    <row r="10" spans="1:13" s="4" customFormat="1" ht="19.5" customHeight="1" thickBot="1" x14ac:dyDescent="0.25">
      <c r="A10" s="49"/>
      <c r="B10" s="105" t="s">
        <v>4</v>
      </c>
      <c r="C10" s="89"/>
      <c r="D10" s="85" t="s">
        <v>51</v>
      </c>
      <c r="E10" s="141"/>
      <c r="F10" s="95">
        <v>0</v>
      </c>
      <c r="G10" s="117"/>
      <c r="H10" s="118"/>
      <c r="I10" s="119"/>
      <c r="J10" s="118"/>
      <c r="K10" s="117"/>
      <c r="L10" s="120"/>
      <c r="M10" s="16"/>
    </row>
    <row r="11" spans="1:13" s="4" customFormat="1" ht="19.5" customHeight="1" x14ac:dyDescent="0.2">
      <c r="A11" s="17"/>
      <c r="B11" s="107" t="s">
        <v>47</v>
      </c>
      <c r="C11" s="108"/>
      <c r="D11" s="109" t="s">
        <v>49</v>
      </c>
      <c r="E11" s="110">
        <v>200</v>
      </c>
      <c r="F11" s="110">
        <v>5</v>
      </c>
      <c r="G11" s="117"/>
      <c r="H11" s="118"/>
      <c r="I11" s="119"/>
      <c r="J11" s="118"/>
      <c r="K11" s="117"/>
      <c r="L11" s="120"/>
      <c r="M11" s="16"/>
    </row>
    <row r="12" spans="1:13" s="4" customFormat="1" ht="19.5" customHeight="1" x14ac:dyDescent="0.2">
      <c r="A12" s="49"/>
      <c r="B12" s="104" t="s">
        <v>58</v>
      </c>
      <c r="C12" s="6"/>
      <c r="D12" s="35" t="s">
        <v>46</v>
      </c>
      <c r="E12" s="96">
        <v>50</v>
      </c>
      <c r="F12" s="96">
        <v>5</v>
      </c>
      <c r="G12" s="117"/>
      <c r="H12" s="118"/>
      <c r="I12" s="119"/>
      <c r="J12" s="118"/>
      <c r="K12" s="117"/>
      <c r="L12" s="120"/>
      <c r="M12" s="16"/>
    </row>
    <row r="13" spans="1:13" s="4" customFormat="1" ht="16.5" thickBot="1" x14ac:dyDescent="0.25">
      <c r="A13" s="49"/>
      <c r="B13" s="111" t="s">
        <v>4</v>
      </c>
      <c r="C13" s="20"/>
      <c r="D13" s="112" t="s">
        <v>52</v>
      </c>
      <c r="E13" s="149">
        <f>SQRT((E11^2+E12^2))</f>
        <v>206.15528128088303</v>
      </c>
      <c r="F13" s="151">
        <f>(SQRT((E11^2*(E11*F11/1)^2+E12^2*(E12*F12/1)^2)) ) / ((E11^2+E12^2) + 0.0000000001)</f>
        <v>4.7150645711415757</v>
      </c>
      <c r="G13" s="126"/>
      <c r="H13" s="127"/>
      <c r="I13" s="128"/>
      <c r="J13" s="127"/>
      <c r="K13" s="126"/>
      <c r="L13" s="129"/>
      <c r="M13" s="16"/>
    </row>
    <row r="14" spans="1:13" s="4" customFormat="1" ht="19.5" customHeight="1" thickBot="1" x14ac:dyDescent="0.25">
      <c r="A14" s="49"/>
      <c r="B14" s="90"/>
      <c r="C14" s="88"/>
      <c r="D14" s="106" t="s">
        <v>59</v>
      </c>
      <c r="E14" s="140"/>
      <c r="F14" s="152">
        <f>(F10+F13)*2</f>
        <v>9.4301291422831515</v>
      </c>
      <c r="G14" s="152">
        <f>10*LOG(1+(F14)/100)</f>
        <v>0.39136911748348219</v>
      </c>
      <c r="H14" s="114" t="s">
        <v>25</v>
      </c>
      <c r="I14" s="115">
        <v>1</v>
      </c>
      <c r="J14" s="25">
        <v>1</v>
      </c>
      <c r="K14" s="148">
        <f>(G14/I14)*J14</f>
        <v>0.39136911748348219</v>
      </c>
      <c r="L14" s="116"/>
      <c r="M14" s="16"/>
    </row>
    <row r="15" spans="1:13" s="17" customFormat="1" ht="19.5" customHeight="1" x14ac:dyDescent="0.2">
      <c r="A15" s="49"/>
      <c r="B15" s="92" t="s">
        <v>45</v>
      </c>
      <c r="C15" s="29"/>
      <c r="D15" s="81"/>
      <c r="E15" s="121"/>
      <c r="F15" s="86"/>
      <c r="G15" s="86"/>
      <c r="H15" s="70"/>
      <c r="I15" s="84"/>
      <c r="J15" s="70"/>
      <c r="K15" s="83"/>
      <c r="L15" s="80"/>
      <c r="M15" s="16"/>
    </row>
    <row r="16" spans="1:13" s="4" customFormat="1" ht="19.5" customHeight="1" thickBot="1" x14ac:dyDescent="0.25">
      <c r="A16" s="49"/>
      <c r="B16" s="65" t="s">
        <v>37</v>
      </c>
      <c r="C16" s="7"/>
      <c r="D16" s="12" t="s">
        <v>44</v>
      </c>
      <c r="E16" s="133"/>
      <c r="F16" s="153">
        <f>(10^(G16/10)-1)*100</f>
        <v>31.825673855640723</v>
      </c>
      <c r="G16" s="144">
        <v>1.2</v>
      </c>
      <c r="H16" s="5" t="s">
        <v>25</v>
      </c>
      <c r="I16" s="26">
        <v>2</v>
      </c>
      <c r="J16" s="5">
        <v>1</v>
      </c>
      <c r="K16" s="148">
        <f>(G16/I16)*J16</f>
        <v>0.6</v>
      </c>
      <c r="L16" s="59"/>
      <c r="M16" s="16"/>
    </row>
    <row r="17" spans="1:13" s="4" customFormat="1" ht="19.5" customHeight="1" thickBot="1" x14ac:dyDescent="0.25">
      <c r="A17" s="49"/>
      <c r="B17" s="66" t="s">
        <v>6</v>
      </c>
      <c r="C17" s="6"/>
      <c r="D17" s="12" t="s">
        <v>17</v>
      </c>
      <c r="E17" s="133"/>
      <c r="F17" s="153">
        <f>(10^(G17/10)-1)*100</f>
        <v>2.3292992280754099</v>
      </c>
      <c r="G17" s="96">
        <v>0.1</v>
      </c>
      <c r="H17" s="3" t="s">
        <v>56</v>
      </c>
      <c r="I17" s="97">
        <f>SQRT(3)</f>
        <v>1.7320508075688772</v>
      </c>
      <c r="J17" s="3">
        <v>1</v>
      </c>
      <c r="K17" s="148">
        <f>(G17/I17)*J17</f>
        <v>5.7735026918962581E-2</v>
      </c>
      <c r="L17" s="60"/>
      <c r="M17" s="16"/>
    </row>
    <row r="18" spans="1:13" s="4" customFormat="1" ht="19.5" customHeight="1" thickBot="1" x14ac:dyDescent="0.25">
      <c r="A18" s="49"/>
      <c r="B18" s="66" t="s">
        <v>7</v>
      </c>
      <c r="C18" s="6"/>
      <c r="D18" s="12" t="s">
        <v>18</v>
      </c>
      <c r="E18" s="133"/>
      <c r="F18" s="153">
        <f>(10^(G18/10)-1)*100</f>
        <v>1.1579454259898592</v>
      </c>
      <c r="G18" s="96">
        <v>0.05</v>
      </c>
      <c r="H18" s="3" t="s">
        <v>56</v>
      </c>
      <c r="I18" s="97">
        <f>SQRT(3)</f>
        <v>1.7320508075688772</v>
      </c>
      <c r="J18" s="3">
        <v>1</v>
      </c>
      <c r="K18" s="148">
        <f>(G18/I18)*J18</f>
        <v>2.8867513459481291E-2</v>
      </c>
      <c r="L18" s="60"/>
      <c r="M18" s="16"/>
    </row>
    <row r="19" spans="1:13" s="4" customFormat="1" ht="19.5" customHeight="1" thickBot="1" x14ac:dyDescent="0.25">
      <c r="A19" s="49"/>
      <c r="B19" s="67" t="s">
        <v>8</v>
      </c>
      <c r="C19" s="20"/>
      <c r="D19" s="21" t="s">
        <v>39</v>
      </c>
      <c r="E19" s="142"/>
      <c r="F19" s="153">
        <f>(10^(G19/10)-1)*100</f>
        <v>7.1519305237606412</v>
      </c>
      <c r="G19" s="145">
        <v>0.3</v>
      </c>
      <c r="H19" s="3" t="s">
        <v>56</v>
      </c>
      <c r="I19" s="44">
        <f>SQRT(3)</f>
        <v>1.7320508075688772</v>
      </c>
      <c r="J19" s="22">
        <v>1</v>
      </c>
      <c r="K19" s="148">
        <f>(G19/I19)*J19</f>
        <v>0.17320508075688773</v>
      </c>
      <c r="L19" s="58"/>
      <c r="M19" s="16"/>
    </row>
    <row r="20" spans="1:13" s="39" customFormat="1" ht="19.5" customHeight="1" x14ac:dyDescent="0.2">
      <c r="A20" s="72" t="s">
        <v>28</v>
      </c>
      <c r="B20" s="62" t="s">
        <v>63</v>
      </c>
      <c r="C20" s="36"/>
      <c r="D20" s="37"/>
      <c r="E20" s="124"/>
      <c r="F20" s="48"/>
      <c r="G20" s="48"/>
      <c r="H20" s="36"/>
      <c r="I20" s="101"/>
      <c r="J20" s="36"/>
      <c r="K20" s="101"/>
      <c r="L20" s="57"/>
      <c r="M20" s="16"/>
    </row>
    <row r="21" spans="1:13" s="40" customFormat="1" ht="19.5" customHeight="1" thickBot="1" x14ac:dyDescent="0.25">
      <c r="A21" s="72"/>
      <c r="B21" s="74" t="s">
        <v>13</v>
      </c>
      <c r="C21" s="75"/>
      <c r="D21" s="87" t="s">
        <v>54</v>
      </c>
      <c r="E21" s="143"/>
      <c r="F21" s="151">
        <f>(10^(G21/10)-1)*100</f>
        <v>0.69316688518041847</v>
      </c>
      <c r="G21" s="146">
        <v>0.03</v>
      </c>
      <c r="H21" s="3" t="s">
        <v>56</v>
      </c>
      <c r="I21" s="98">
        <f>SQRT(3)</f>
        <v>1.7320508075688772</v>
      </c>
      <c r="J21" s="42">
        <v>1</v>
      </c>
      <c r="K21" s="148">
        <f>(G21/I21)*J21</f>
        <v>1.7320508075688773E-2</v>
      </c>
      <c r="L21" s="58"/>
      <c r="M21" s="16"/>
    </row>
    <row r="22" spans="1:13" s="17" customFormat="1" ht="19.5" customHeight="1" x14ac:dyDescent="0.2">
      <c r="A22" s="49"/>
      <c r="B22" s="93" t="s">
        <v>29</v>
      </c>
      <c r="C22" s="70"/>
      <c r="D22" s="82"/>
      <c r="E22" s="123"/>
      <c r="F22" s="83"/>
      <c r="G22" s="83"/>
      <c r="H22" s="70"/>
      <c r="I22" s="84"/>
      <c r="J22" s="70"/>
      <c r="K22" s="83"/>
      <c r="L22" s="80"/>
      <c r="M22" s="16"/>
    </row>
    <row r="23" spans="1:13" s="4" customFormat="1" ht="19.5" customHeight="1" thickBot="1" x14ac:dyDescent="0.25">
      <c r="A23" s="49"/>
      <c r="B23" s="68" t="s">
        <v>5</v>
      </c>
      <c r="C23" s="6"/>
      <c r="D23" s="12" t="s">
        <v>43</v>
      </c>
      <c r="E23" s="133"/>
      <c r="F23" s="153">
        <f>(10^(G23/10)-1)*100</f>
        <v>17.489755493952952</v>
      </c>
      <c r="G23" s="96">
        <v>0.7</v>
      </c>
      <c r="H23" s="3" t="s">
        <v>25</v>
      </c>
      <c r="I23" s="33">
        <v>2</v>
      </c>
      <c r="J23" s="3">
        <v>1</v>
      </c>
      <c r="K23" s="148">
        <f>(G23/I23)*J23</f>
        <v>0.35</v>
      </c>
      <c r="L23" s="60"/>
      <c r="M23" s="16"/>
    </row>
    <row r="24" spans="1:13" s="4" customFormat="1" ht="19.5" customHeight="1" thickBot="1" x14ac:dyDescent="0.25">
      <c r="A24" s="49"/>
      <c r="B24" s="69" t="s">
        <v>11</v>
      </c>
      <c r="C24" s="34"/>
      <c r="D24" s="35" t="s">
        <v>33</v>
      </c>
      <c r="E24" s="113"/>
      <c r="F24" s="153">
        <f>(10^(G24/10)-1)*100</f>
        <v>2.0939483707679951</v>
      </c>
      <c r="G24" s="96">
        <v>0.09</v>
      </c>
      <c r="H24" s="3" t="s">
        <v>36</v>
      </c>
      <c r="I24" s="97">
        <f>SQRT(2)</f>
        <v>1.4142135623730951</v>
      </c>
      <c r="J24" s="3">
        <v>1</v>
      </c>
      <c r="K24" s="148">
        <f>(G24/I24)*J24</f>
        <v>6.3639610306789274E-2</v>
      </c>
      <c r="L24" s="60"/>
      <c r="M24" s="16"/>
    </row>
    <row r="25" spans="1:13" s="4" customFormat="1" ht="19.5" customHeight="1" thickBot="1" x14ac:dyDescent="0.25">
      <c r="A25" s="49"/>
      <c r="B25" s="70" t="s">
        <v>9</v>
      </c>
      <c r="C25" s="7"/>
      <c r="D25" s="13" t="s">
        <v>35</v>
      </c>
      <c r="E25" s="133"/>
      <c r="F25" s="153">
        <f>(10^(G25/10)-1)*100</f>
        <v>3.5142166679343889</v>
      </c>
      <c r="G25" s="144">
        <v>0.15</v>
      </c>
      <c r="H25" s="3" t="s">
        <v>56</v>
      </c>
      <c r="I25" s="97">
        <f>SQRT(3)</f>
        <v>1.7320508075688772</v>
      </c>
      <c r="J25" s="5">
        <v>1</v>
      </c>
      <c r="K25" s="148">
        <f>(G25/I25)*J25</f>
        <v>8.6602540378443865E-2</v>
      </c>
      <c r="L25" s="60"/>
      <c r="M25" s="16"/>
    </row>
    <row r="26" spans="1:13" s="4" customFormat="1" ht="19.5" customHeight="1" thickBot="1" x14ac:dyDescent="0.25">
      <c r="A26" s="49"/>
      <c r="B26" s="64" t="s">
        <v>10</v>
      </c>
      <c r="C26" s="23"/>
      <c r="D26" s="24" t="s">
        <v>19</v>
      </c>
      <c r="E26" s="133"/>
      <c r="F26" s="164" t="s">
        <v>42</v>
      </c>
      <c r="G26" s="165"/>
      <c r="H26" s="25"/>
      <c r="I26" s="102"/>
      <c r="J26" s="25"/>
      <c r="K26" s="100"/>
      <c r="L26" s="60"/>
      <c r="M26" s="16"/>
    </row>
    <row r="27" spans="1:13" s="39" customFormat="1" ht="19.5" customHeight="1" x14ac:dyDescent="0.2">
      <c r="A27" s="72"/>
      <c r="B27" s="62" t="s">
        <v>30</v>
      </c>
      <c r="C27" s="36"/>
      <c r="D27" s="37"/>
      <c r="E27" s="124"/>
      <c r="F27" s="38"/>
      <c r="G27" s="48"/>
      <c r="H27" s="36"/>
      <c r="I27" s="101"/>
      <c r="J27" s="36"/>
      <c r="K27" s="101"/>
      <c r="L27" s="57"/>
      <c r="M27" s="16"/>
    </row>
    <row r="28" spans="1:13" s="40" customFormat="1" ht="19.5" customHeight="1" thickBot="1" x14ac:dyDescent="0.25">
      <c r="A28" s="72"/>
      <c r="B28" s="74" t="s">
        <v>14</v>
      </c>
      <c r="C28" s="75"/>
      <c r="D28" s="76" t="s">
        <v>34</v>
      </c>
      <c r="E28" s="132"/>
      <c r="F28" s="154">
        <f>(10^(G28/10)-1)*100</f>
        <v>25.892541179416728</v>
      </c>
      <c r="G28" s="147">
        <v>1</v>
      </c>
      <c r="H28" s="3" t="s">
        <v>56</v>
      </c>
      <c r="I28" s="99">
        <f>SQRT(3)</f>
        <v>1.7320508075688772</v>
      </c>
      <c r="J28" s="41">
        <v>1</v>
      </c>
      <c r="K28" s="148">
        <f>(G28/I28)*J28</f>
        <v>0.57735026918962584</v>
      </c>
      <c r="L28" s="58"/>
      <c r="M28" s="16"/>
    </row>
    <row r="29" spans="1:13" s="4" customFormat="1" ht="19.5" customHeight="1" x14ac:dyDescent="0.2">
      <c r="A29" s="49"/>
      <c r="B29" s="70" t="s">
        <v>38</v>
      </c>
      <c r="C29" s="7"/>
      <c r="D29" s="13" t="s">
        <v>31</v>
      </c>
      <c r="E29" s="122"/>
      <c r="F29" s="118"/>
      <c r="G29" s="137"/>
      <c r="H29" s="136" t="s">
        <v>25</v>
      </c>
      <c r="I29" s="118"/>
      <c r="J29" s="134"/>
      <c r="K29" s="155">
        <f>SQRT(SUMSQ(K8:K28))</f>
        <v>1.2864757230977195</v>
      </c>
      <c r="L29" s="59"/>
      <c r="M29" s="17"/>
    </row>
    <row r="30" spans="1:13" s="4" customFormat="1" ht="19.5" customHeight="1" thickBot="1" x14ac:dyDescent="0.25">
      <c r="A30" s="49"/>
      <c r="B30" s="63" t="s">
        <v>3</v>
      </c>
      <c r="C30" s="20"/>
      <c r="D30" s="21" t="s">
        <v>32</v>
      </c>
      <c r="E30" s="122"/>
      <c r="F30" s="118"/>
      <c r="G30" s="138"/>
      <c r="H30" s="79" t="s">
        <v>26</v>
      </c>
      <c r="I30" s="118"/>
      <c r="J30" s="135"/>
      <c r="K30" s="156">
        <f>K29*2</f>
        <v>2.572951446195439</v>
      </c>
      <c r="L30" s="58"/>
      <c r="M30" s="17"/>
    </row>
    <row r="31" spans="1:13" ht="8.25" customHeight="1" x14ac:dyDescent="0.2"/>
    <row r="32" spans="1:13" ht="13.5" thickBot="1" x14ac:dyDescent="0.25"/>
    <row r="33" spans="2:12" ht="15.75" customHeight="1" thickBot="1" x14ac:dyDescent="0.3">
      <c r="B33" s="158" t="s">
        <v>53</v>
      </c>
      <c r="C33" s="159"/>
      <c r="D33" s="157" t="s">
        <v>57</v>
      </c>
      <c r="E33" s="160">
        <f>K30</f>
        <v>2.572951446195439</v>
      </c>
      <c r="F33" s="161" t="s">
        <v>16</v>
      </c>
      <c r="G33" s="77"/>
      <c r="H33" s="77"/>
      <c r="I33" s="78"/>
      <c r="J33" s="78"/>
      <c r="K33" s="78"/>
      <c r="L33" s="78"/>
    </row>
    <row r="35" spans="2:12" x14ac:dyDescent="0.2">
      <c r="B35" s="125" t="s">
        <v>64</v>
      </c>
    </row>
  </sheetData>
  <mergeCells count="3">
    <mergeCell ref="F4:G4"/>
    <mergeCell ref="F26:G26"/>
    <mergeCell ref="E3:E5"/>
  </mergeCells>
  <phoneticPr fontId="0" type="noConversion"/>
  <pageMargins left="0.75" right="0.75" top="1" bottom="1" header="0.5" footer="0.5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Page1</vt:lpstr>
      <vt:lpstr>Sheet1</vt:lpstr>
      <vt:lpstr>Page1!Print_Area</vt:lpstr>
    </vt:vector>
  </TitlesOfParts>
  <Company>IVW divisie Telecom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Witvliet</dc:creator>
  <cp:lastModifiedBy>Thomas Weber</cp:lastModifiedBy>
  <cp:lastPrinted>2002-06-17T11:24:11Z</cp:lastPrinted>
  <dcterms:created xsi:type="dcterms:W3CDTF">2002-05-29T08:32:46Z</dcterms:created>
  <dcterms:modified xsi:type="dcterms:W3CDTF">2017-06-21T10:06:38Z</dcterms:modified>
</cp:coreProperties>
</file>