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6020" windowWidth="19260" windowHeight="6060" activeTab="2"/>
  </bookViews>
  <sheets>
    <sheet name="Long Term" sheetId="2" r:id="rId1"/>
    <sheet name="Short Term" sheetId="3" r:id="rId2"/>
    <sheet name="Summary of Results" sheetId="4" r:id="rId3"/>
  </sheets>
  <definedNames>
    <definedName name="_xlnm.Print_Area" localSheetId="0">'Long Term'!$Z$77:$AO$112</definedName>
    <definedName name="_xlnm.Print_Area" localSheetId="1">'Summary of Results'!$I$61:$O$114</definedName>
  </definedNames>
  <calcPr calcId="145621"/>
</workbook>
</file>

<file path=xl/calcChain.xml><?xml version="1.0" encoding="utf-8"?>
<calcChain xmlns="http://schemas.openxmlformats.org/spreadsheetml/2006/main">
  <c r="K95" i="4" l="1"/>
  <c r="J95" i="4"/>
  <c r="AY114" i="3"/>
  <c r="G78" i="4" s="1"/>
  <c r="AX114" i="3"/>
  <c r="F78" i="4" s="1"/>
  <c r="AW114" i="3"/>
  <c r="E78" i="4" s="1"/>
  <c r="AV114" i="3"/>
  <c r="D78" i="4" s="1"/>
  <c r="AU114" i="3"/>
  <c r="C78" i="4" s="1"/>
  <c r="AT114" i="3"/>
  <c r="B78" i="4" s="1"/>
  <c r="AS114" i="3"/>
  <c r="G69" i="4" s="1"/>
  <c r="AR114" i="3"/>
  <c r="F69" i="4" s="1"/>
  <c r="AQ114" i="3"/>
  <c r="E69" i="4" s="1"/>
  <c r="AP114" i="3"/>
  <c r="D69" i="4" s="1"/>
  <c r="AO114" i="3"/>
  <c r="C69" i="4" s="1"/>
  <c r="AN114" i="3"/>
  <c r="B69" i="4" s="1"/>
  <c r="AK114" i="3"/>
  <c r="G114" i="4" s="1"/>
  <c r="AJ114" i="3"/>
  <c r="F114" i="4" s="1"/>
  <c r="AI114" i="3"/>
  <c r="E114" i="4" s="1"/>
  <c r="AH114" i="3"/>
  <c r="D114" i="4" s="1"/>
  <c r="AG114" i="3"/>
  <c r="C114" i="4" s="1"/>
  <c r="AF114" i="3"/>
  <c r="B114" i="4" s="1"/>
  <c r="AE114" i="3"/>
  <c r="G105" i="4" s="1"/>
  <c r="AD114" i="3"/>
  <c r="F105" i="4" s="1"/>
  <c r="AC114" i="3"/>
  <c r="E105" i="4" s="1"/>
  <c r="AB114" i="3"/>
  <c r="D105" i="4" s="1"/>
  <c r="AA114" i="3"/>
  <c r="C105" i="4" s="1"/>
  <c r="Z114" i="3"/>
  <c r="B105" i="4" s="1"/>
  <c r="Y114" i="3"/>
  <c r="G96" i="4" s="1"/>
  <c r="X114" i="3"/>
  <c r="F96" i="4" s="1"/>
  <c r="W114" i="3"/>
  <c r="E96" i="4" s="1"/>
  <c r="V114" i="3"/>
  <c r="D96" i="4" s="1"/>
  <c r="U114" i="3"/>
  <c r="C96" i="4" s="1"/>
  <c r="T114" i="3"/>
  <c r="B96" i="4" s="1"/>
  <c r="S114" i="3"/>
  <c r="G87" i="4" s="1"/>
  <c r="R114" i="3"/>
  <c r="F87" i="4" s="1"/>
  <c r="Q114" i="3"/>
  <c r="E87" i="4" s="1"/>
  <c r="P114" i="3"/>
  <c r="D87" i="4" s="1"/>
  <c r="O114" i="3"/>
  <c r="C87" i="4" s="1"/>
  <c r="N114" i="3"/>
  <c r="B87" i="4" s="1"/>
  <c r="AW107" i="3"/>
  <c r="AW110" i="3" s="1"/>
  <c r="AO107" i="3"/>
  <c r="AO110" i="3" s="1"/>
  <c r="AE107" i="3"/>
  <c r="AE110" i="3" s="1"/>
  <c r="W107" i="3"/>
  <c r="W110" i="3" s="1"/>
  <c r="O107" i="3"/>
  <c r="O110" i="3" s="1"/>
  <c r="AY103" i="3"/>
  <c r="AY105" i="3" s="1"/>
  <c r="AX103" i="3"/>
  <c r="AX105" i="3" s="1"/>
  <c r="AW103" i="3"/>
  <c r="AW105" i="3" s="1"/>
  <c r="AV103" i="3"/>
  <c r="AV105" i="3" s="1"/>
  <c r="AU103" i="3"/>
  <c r="AU105" i="3" s="1"/>
  <c r="AT103" i="3"/>
  <c r="AT105" i="3" s="1"/>
  <c r="AS103" i="3"/>
  <c r="AS105" i="3" s="1"/>
  <c r="AR103" i="3"/>
  <c r="AR105" i="3" s="1"/>
  <c r="AQ103" i="3"/>
  <c r="AQ105" i="3" s="1"/>
  <c r="AP103" i="3"/>
  <c r="AP105" i="3" s="1"/>
  <c r="AO103" i="3"/>
  <c r="AO105" i="3" s="1"/>
  <c r="AN103" i="3"/>
  <c r="AN105" i="3" s="1"/>
  <c r="AK103" i="3"/>
  <c r="AK105" i="3" s="1"/>
  <c r="AJ103" i="3"/>
  <c r="AJ105" i="3" s="1"/>
  <c r="AI103" i="3"/>
  <c r="AI105" i="3" s="1"/>
  <c r="AH103" i="3"/>
  <c r="AH105" i="3" s="1"/>
  <c r="AG103" i="3"/>
  <c r="AG105" i="3" s="1"/>
  <c r="AF103" i="3"/>
  <c r="AF105" i="3" s="1"/>
  <c r="AE103" i="3"/>
  <c r="AE105" i="3" s="1"/>
  <c r="AD103" i="3"/>
  <c r="AD105" i="3" s="1"/>
  <c r="AC103" i="3"/>
  <c r="AC105" i="3" s="1"/>
  <c r="AB103" i="3"/>
  <c r="AB105" i="3" s="1"/>
  <c r="AA103" i="3"/>
  <c r="AA105" i="3" s="1"/>
  <c r="Z103" i="3"/>
  <c r="Z105" i="3" s="1"/>
  <c r="Y103" i="3"/>
  <c r="Y105" i="3" s="1"/>
  <c r="X103" i="3"/>
  <c r="X105" i="3" s="1"/>
  <c r="W103" i="3"/>
  <c r="W105" i="3" s="1"/>
  <c r="V103" i="3"/>
  <c r="V105" i="3" s="1"/>
  <c r="U103" i="3"/>
  <c r="U105" i="3" s="1"/>
  <c r="T103" i="3"/>
  <c r="T105" i="3" s="1"/>
  <c r="S103" i="3"/>
  <c r="S105" i="3" s="1"/>
  <c r="R103" i="3"/>
  <c r="R105" i="3" s="1"/>
  <c r="Q103" i="3"/>
  <c r="Q105" i="3" s="1"/>
  <c r="P103" i="3"/>
  <c r="P105" i="3" s="1"/>
  <c r="O103" i="3"/>
  <c r="O105" i="3" s="1"/>
  <c r="N103" i="3"/>
  <c r="N105" i="3" s="1"/>
  <c r="AY102" i="3"/>
  <c r="AY107" i="3" s="1"/>
  <c r="AY110" i="3" s="1"/>
  <c r="AX102" i="3"/>
  <c r="AX107" i="3" s="1"/>
  <c r="AX110" i="3" s="1"/>
  <c r="AW102" i="3"/>
  <c r="AV102" i="3"/>
  <c r="AV107" i="3" s="1"/>
  <c r="AV110" i="3" s="1"/>
  <c r="AU102" i="3"/>
  <c r="AU107" i="3" s="1"/>
  <c r="AU110" i="3" s="1"/>
  <c r="AT102" i="3"/>
  <c r="AT107" i="3" s="1"/>
  <c r="AT110" i="3" s="1"/>
  <c r="AS102" i="3"/>
  <c r="AS107" i="3" s="1"/>
  <c r="AS110" i="3" s="1"/>
  <c r="AR102" i="3"/>
  <c r="AR107" i="3" s="1"/>
  <c r="AR110" i="3" s="1"/>
  <c r="AQ102" i="3"/>
  <c r="AQ107" i="3" s="1"/>
  <c r="AQ110" i="3" s="1"/>
  <c r="AP102" i="3"/>
  <c r="AP107" i="3" s="1"/>
  <c r="AP110" i="3" s="1"/>
  <c r="AO102" i="3"/>
  <c r="AN102" i="3"/>
  <c r="AN107" i="3" s="1"/>
  <c r="AN110" i="3" s="1"/>
  <c r="AK102" i="3"/>
  <c r="AK107" i="3" s="1"/>
  <c r="AK110" i="3" s="1"/>
  <c r="AJ102" i="3"/>
  <c r="AJ107" i="3" s="1"/>
  <c r="AJ110" i="3" s="1"/>
  <c r="AI102" i="3"/>
  <c r="AI107" i="3" s="1"/>
  <c r="AI110" i="3" s="1"/>
  <c r="AH102" i="3"/>
  <c r="AH107" i="3" s="1"/>
  <c r="AH110" i="3" s="1"/>
  <c r="AG102" i="3"/>
  <c r="AG107" i="3" s="1"/>
  <c r="AG110" i="3" s="1"/>
  <c r="AF102" i="3"/>
  <c r="AF107" i="3" s="1"/>
  <c r="AF110" i="3" s="1"/>
  <c r="AE102" i="3"/>
  <c r="AD102" i="3"/>
  <c r="AD107" i="3" s="1"/>
  <c r="AD110" i="3" s="1"/>
  <c r="AC102" i="3"/>
  <c r="AC107" i="3" s="1"/>
  <c r="AC110" i="3" s="1"/>
  <c r="AB102" i="3"/>
  <c r="AB107" i="3" s="1"/>
  <c r="AB110" i="3" s="1"/>
  <c r="AA102" i="3"/>
  <c r="AA107" i="3" s="1"/>
  <c r="AA110" i="3" s="1"/>
  <c r="Z102" i="3"/>
  <c r="Z107" i="3" s="1"/>
  <c r="Z110" i="3" s="1"/>
  <c r="Y102" i="3"/>
  <c r="Y107" i="3" s="1"/>
  <c r="Y110" i="3" s="1"/>
  <c r="X102" i="3"/>
  <c r="X107" i="3" s="1"/>
  <c r="X110" i="3" s="1"/>
  <c r="W102" i="3"/>
  <c r="V102" i="3"/>
  <c r="V107" i="3" s="1"/>
  <c r="V110" i="3" s="1"/>
  <c r="U102" i="3"/>
  <c r="U107" i="3" s="1"/>
  <c r="U110" i="3" s="1"/>
  <c r="T102" i="3"/>
  <c r="T107" i="3" s="1"/>
  <c r="T110" i="3" s="1"/>
  <c r="S102" i="3"/>
  <c r="S107" i="3" s="1"/>
  <c r="S110" i="3" s="1"/>
  <c r="R102" i="3"/>
  <c r="R107" i="3" s="1"/>
  <c r="R110" i="3" s="1"/>
  <c r="Q102" i="3"/>
  <c r="Q107" i="3" s="1"/>
  <c r="Q110" i="3" s="1"/>
  <c r="P102" i="3"/>
  <c r="P107" i="3" s="1"/>
  <c r="P110" i="3" s="1"/>
  <c r="O102" i="3"/>
  <c r="N102" i="3"/>
  <c r="N107" i="3" s="1"/>
  <c r="N110" i="3" s="1"/>
  <c r="AY96" i="3"/>
  <c r="G77" i="4" s="1"/>
  <c r="AX96" i="3"/>
  <c r="F77" i="4" s="1"/>
  <c r="AW96" i="3"/>
  <c r="E77" i="4" s="1"/>
  <c r="AV96" i="3"/>
  <c r="D77" i="4" s="1"/>
  <c r="AU96" i="3"/>
  <c r="C77" i="4" s="1"/>
  <c r="AT96" i="3"/>
  <c r="B77" i="4" s="1"/>
  <c r="AS96" i="3"/>
  <c r="G68" i="4" s="1"/>
  <c r="AR96" i="3"/>
  <c r="F68" i="4" s="1"/>
  <c r="AQ96" i="3"/>
  <c r="E68" i="4" s="1"/>
  <c r="AP96" i="3"/>
  <c r="D68" i="4" s="1"/>
  <c r="AO96" i="3"/>
  <c r="C68" i="4" s="1"/>
  <c r="AN96" i="3"/>
  <c r="B68" i="4" s="1"/>
  <c r="AK96" i="3"/>
  <c r="G113" i="4" s="1"/>
  <c r="AJ96" i="3"/>
  <c r="F113" i="4" s="1"/>
  <c r="AI96" i="3"/>
  <c r="E113" i="4" s="1"/>
  <c r="AH96" i="3"/>
  <c r="D113" i="4" s="1"/>
  <c r="AG96" i="3"/>
  <c r="C113" i="4" s="1"/>
  <c r="AF96" i="3"/>
  <c r="B113" i="4" s="1"/>
  <c r="AE96" i="3"/>
  <c r="G104" i="4" s="1"/>
  <c r="AD96" i="3"/>
  <c r="F104" i="4" s="1"/>
  <c r="AC96" i="3"/>
  <c r="E104" i="4" s="1"/>
  <c r="AB96" i="3"/>
  <c r="D104" i="4" s="1"/>
  <c r="AA96" i="3"/>
  <c r="C104" i="4" s="1"/>
  <c r="Z96" i="3"/>
  <c r="B104" i="4" s="1"/>
  <c r="Y96" i="3"/>
  <c r="G95" i="4" s="1"/>
  <c r="X96" i="3"/>
  <c r="F95" i="4" s="1"/>
  <c r="W96" i="3"/>
  <c r="E95" i="4" s="1"/>
  <c r="V96" i="3"/>
  <c r="D95" i="4" s="1"/>
  <c r="U96" i="3"/>
  <c r="C95" i="4" s="1"/>
  <c r="T96" i="3"/>
  <c r="B95" i="4" s="1"/>
  <c r="S96" i="3"/>
  <c r="G86" i="4" s="1"/>
  <c r="R96" i="3"/>
  <c r="F86" i="4" s="1"/>
  <c r="Q96" i="3"/>
  <c r="E86" i="4" s="1"/>
  <c r="P96" i="3"/>
  <c r="D86" i="4" s="1"/>
  <c r="O96" i="3"/>
  <c r="C86" i="4" s="1"/>
  <c r="N96" i="3"/>
  <c r="B86" i="4" s="1"/>
  <c r="AY85" i="3"/>
  <c r="AY87" i="3" s="1"/>
  <c r="AX85" i="3"/>
  <c r="AX87" i="3" s="1"/>
  <c r="AW85" i="3"/>
  <c r="AW87" i="3" s="1"/>
  <c r="AV85" i="3"/>
  <c r="AV87" i="3" s="1"/>
  <c r="AU85" i="3"/>
  <c r="AU87" i="3" s="1"/>
  <c r="AT85" i="3"/>
  <c r="AT87" i="3" s="1"/>
  <c r="AS85" i="3"/>
  <c r="AS87" i="3" s="1"/>
  <c r="AR85" i="3"/>
  <c r="AR87" i="3" s="1"/>
  <c r="AQ85" i="3"/>
  <c r="AQ87" i="3" s="1"/>
  <c r="AP85" i="3"/>
  <c r="AP87" i="3" s="1"/>
  <c r="AO85" i="3"/>
  <c r="AO87" i="3" s="1"/>
  <c r="AN85" i="3"/>
  <c r="AN87" i="3" s="1"/>
  <c r="AK85" i="3"/>
  <c r="AK87" i="3" s="1"/>
  <c r="AJ85" i="3"/>
  <c r="AJ87" i="3" s="1"/>
  <c r="AI85" i="3"/>
  <c r="AI87" i="3" s="1"/>
  <c r="AH85" i="3"/>
  <c r="AH87" i="3" s="1"/>
  <c r="AG85" i="3"/>
  <c r="AG87" i="3" s="1"/>
  <c r="AF85" i="3"/>
  <c r="AF87" i="3" s="1"/>
  <c r="AE85" i="3"/>
  <c r="AE87" i="3" s="1"/>
  <c r="AD85" i="3"/>
  <c r="AD87" i="3" s="1"/>
  <c r="AC85" i="3"/>
  <c r="AC87" i="3" s="1"/>
  <c r="AB85" i="3"/>
  <c r="AB87" i="3" s="1"/>
  <c r="AA85" i="3"/>
  <c r="AA87" i="3" s="1"/>
  <c r="Z85" i="3"/>
  <c r="Z87" i="3" s="1"/>
  <c r="Y85" i="3"/>
  <c r="Y87" i="3" s="1"/>
  <c r="X85" i="3"/>
  <c r="X87" i="3" s="1"/>
  <c r="W85" i="3"/>
  <c r="W87" i="3" s="1"/>
  <c r="V85" i="3"/>
  <c r="V87" i="3" s="1"/>
  <c r="U85" i="3"/>
  <c r="U87" i="3" s="1"/>
  <c r="T85" i="3"/>
  <c r="T87" i="3" s="1"/>
  <c r="S85" i="3"/>
  <c r="S87" i="3" s="1"/>
  <c r="R85" i="3"/>
  <c r="R87" i="3" s="1"/>
  <c r="Q85" i="3"/>
  <c r="Q87" i="3" s="1"/>
  <c r="P85" i="3"/>
  <c r="P87" i="3" s="1"/>
  <c r="O85" i="3"/>
  <c r="O87" i="3" s="1"/>
  <c r="N85" i="3"/>
  <c r="N87" i="3" s="1"/>
  <c r="AY84" i="3"/>
  <c r="AY89" i="3" s="1"/>
  <c r="AY92" i="3" s="1"/>
  <c r="AX84" i="3"/>
  <c r="AX89" i="3" s="1"/>
  <c r="AX92" i="3" s="1"/>
  <c r="AW84" i="3"/>
  <c r="AW89" i="3" s="1"/>
  <c r="AW92" i="3" s="1"/>
  <c r="AV84" i="3"/>
  <c r="AV89" i="3" s="1"/>
  <c r="AV92" i="3" s="1"/>
  <c r="AU84" i="3"/>
  <c r="AU89" i="3" s="1"/>
  <c r="AU92" i="3" s="1"/>
  <c r="AT84" i="3"/>
  <c r="AT89" i="3" s="1"/>
  <c r="AT92" i="3" s="1"/>
  <c r="AS84" i="3"/>
  <c r="AS89" i="3" s="1"/>
  <c r="AS92" i="3" s="1"/>
  <c r="AR84" i="3"/>
  <c r="AR89" i="3" s="1"/>
  <c r="AR92" i="3" s="1"/>
  <c r="AQ84" i="3"/>
  <c r="AQ89" i="3" s="1"/>
  <c r="AQ92" i="3" s="1"/>
  <c r="AP84" i="3"/>
  <c r="AP89" i="3" s="1"/>
  <c r="AP92" i="3" s="1"/>
  <c r="AO84" i="3"/>
  <c r="AO89" i="3" s="1"/>
  <c r="AO92" i="3" s="1"/>
  <c r="AN84" i="3"/>
  <c r="AN89" i="3" s="1"/>
  <c r="AN92" i="3" s="1"/>
  <c r="AK84" i="3"/>
  <c r="AK89" i="3" s="1"/>
  <c r="AK92" i="3" s="1"/>
  <c r="AJ84" i="3"/>
  <c r="AJ89" i="3" s="1"/>
  <c r="AJ92" i="3" s="1"/>
  <c r="AI84" i="3"/>
  <c r="AI89" i="3" s="1"/>
  <c r="AI92" i="3" s="1"/>
  <c r="AH84" i="3"/>
  <c r="AH89" i="3" s="1"/>
  <c r="AH92" i="3" s="1"/>
  <c r="AG84" i="3"/>
  <c r="AG89" i="3" s="1"/>
  <c r="AG92" i="3" s="1"/>
  <c r="AF84" i="3"/>
  <c r="AF89" i="3" s="1"/>
  <c r="AF92" i="3" s="1"/>
  <c r="AE84" i="3"/>
  <c r="AE89" i="3" s="1"/>
  <c r="AE92" i="3" s="1"/>
  <c r="AD84" i="3"/>
  <c r="AD89" i="3" s="1"/>
  <c r="AD92" i="3" s="1"/>
  <c r="AC84" i="3"/>
  <c r="AC89" i="3" s="1"/>
  <c r="AC92" i="3" s="1"/>
  <c r="AB84" i="3"/>
  <c r="AB89" i="3" s="1"/>
  <c r="AB92" i="3" s="1"/>
  <c r="AA84" i="3"/>
  <c r="AA89" i="3" s="1"/>
  <c r="AA92" i="3" s="1"/>
  <c r="Z84" i="3"/>
  <c r="Z89" i="3" s="1"/>
  <c r="Z92" i="3" s="1"/>
  <c r="Y84" i="3"/>
  <c r="Y89" i="3" s="1"/>
  <c r="Y92" i="3" s="1"/>
  <c r="X84" i="3"/>
  <c r="X89" i="3" s="1"/>
  <c r="X92" i="3" s="1"/>
  <c r="W84" i="3"/>
  <c r="W89" i="3" s="1"/>
  <c r="W92" i="3" s="1"/>
  <c r="V84" i="3"/>
  <c r="V89" i="3" s="1"/>
  <c r="V92" i="3" s="1"/>
  <c r="U84" i="3"/>
  <c r="U89" i="3" s="1"/>
  <c r="U92" i="3" s="1"/>
  <c r="T84" i="3"/>
  <c r="T89" i="3" s="1"/>
  <c r="T92" i="3" s="1"/>
  <c r="S84" i="3"/>
  <c r="S89" i="3" s="1"/>
  <c r="S92" i="3" s="1"/>
  <c r="R84" i="3"/>
  <c r="R89" i="3" s="1"/>
  <c r="R92" i="3" s="1"/>
  <c r="Q84" i="3"/>
  <c r="Q89" i="3" s="1"/>
  <c r="Q92" i="3" s="1"/>
  <c r="P84" i="3"/>
  <c r="P89" i="3" s="1"/>
  <c r="P92" i="3" s="1"/>
  <c r="O84" i="3"/>
  <c r="O89" i="3" s="1"/>
  <c r="O92" i="3" s="1"/>
  <c r="N84" i="3"/>
  <c r="N89" i="3" s="1"/>
  <c r="N92" i="3" s="1"/>
  <c r="AY78" i="3"/>
  <c r="G76" i="4" s="1"/>
  <c r="AX78" i="3"/>
  <c r="F76" i="4" s="1"/>
  <c r="AW78" i="3"/>
  <c r="E76" i="4" s="1"/>
  <c r="AV78" i="3"/>
  <c r="D76" i="4" s="1"/>
  <c r="AU78" i="3"/>
  <c r="C76" i="4" s="1"/>
  <c r="AT78" i="3"/>
  <c r="B76" i="4" s="1"/>
  <c r="AS78" i="3"/>
  <c r="G67" i="4" s="1"/>
  <c r="AR78" i="3"/>
  <c r="F67" i="4" s="1"/>
  <c r="AQ78" i="3"/>
  <c r="E67" i="4" s="1"/>
  <c r="AP78" i="3"/>
  <c r="D67" i="4" s="1"/>
  <c r="AO78" i="3"/>
  <c r="C67" i="4" s="1"/>
  <c r="AN78" i="3"/>
  <c r="B67" i="4" s="1"/>
  <c r="AK78" i="3"/>
  <c r="G112" i="4" s="1"/>
  <c r="AJ78" i="3"/>
  <c r="F112" i="4" s="1"/>
  <c r="AI78" i="3"/>
  <c r="E112" i="4" s="1"/>
  <c r="AH78" i="3"/>
  <c r="D112" i="4" s="1"/>
  <c r="AG78" i="3"/>
  <c r="C112" i="4" s="1"/>
  <c r="AF78" i="3"/>
  <c r="B112" i="4" s="1"/>
  <c r="AE78" i="3"/>
  <c r="G103" i="4" s="1"/>
  <c r="AD78" i="3"/>
  <c r="F103" i="4" s="1"/>
  <c r="AC78" i="3"/>
  <c r="E103" i="4" s="1"/>
  <c r="AB78" i="3"/>
  <c r="D103" i="4" s="1"/>
  <c r="AA78" i="3"/>
  <c r="C103" i="4" s="1"/>
  <c r="Z78" i="3"/>
  <c r="B103" i="4" s="1"/>
  <c r="Y78" i="3"/>
  <c r="G94" i="4" s="1"/>
  <c r="X78" i="3"/>
  <c r="F94" i="4" s="1"/>
  <c r="W78" i="3"/>
  <c r="E94" i="4" s="1"/>
  <c r="V78" i="3"/>
  <c r="D94" i="4" s="1"/>
  <c r="U78" i="3"/>
  <c r="C94" i="4" s="1"/>
  <c r="T78" i="3"/>
  <c r="B94" i="4" s="1"/>
  <c r="S78" i="3"/>
  <c r="G85" i="4" s="1"/>
  <c r="R78" i="3"/>
  <c r="F85" i="4" s="1"/>
  <c r="Q78" i="3"/>
  <c r="E85" i="4" s="1"/>
  <c r="P78" i="3"/>
  <c r="D85" i="4" s="1"/>
  <c r="O78" i="3"/>
  <c r="C85" i="4" s="1"/>
  <c r="N78" i="3"/>
  <c r="B85" i="4" s="1"/>
  <c r="AY71" i="3"/>
  <c r="AY74" i="3" s="1"/>
  <c r="AU71" i="3"/>
  <c r="AU74" i="3" s="1"/>
  <c r="AG71" i="3"/>
  <c r="AG74" i="3" s="1"/>
  <c r="AC71" i="3"/>
  <c r="AC74" i="3" s="1"/>
  <c r="Q71" i="3"/>
  <c r="Q74" i="3" s="1"/>
  <c r="AQ69" i="3"/>
  <c r="AK69" i="3"/>
  <c r="Y69" i="3"/>
  <c r="U69" i="3"/>
  <c r="AY67" i="3"/>
  <c r="AY69" i="3" s="1"/>
  <c r="AX67" i="3"/>
  <c r="AX69" i="3" s="1"/>
  <c r="AW67" i="3"/>
  <c r="AW69" i="3" s="1"/>
  <c r="AV67" i="3"/>
  <c r="AV69" i="3" s="1"/>
  <c r="AU67" i="3"/>
  <c r="AU69" i="3" s="1"/>
  <c r="AT67" i="3"/>
  <c r="AT69" i="3" s="1"/>
  <c r="AS67" i="3"/>
  <c r="AS69" i="3" s="1"/>
  <c r="AR67" i="3"/>
  <c r="AR69" i="3" s="1"/>
  <c r="AQ67" i="3"/>
  <c r="AP67" i="3"/>
  <c r="AP69" i="3" s="1"/>
  <c r="AO67" i="3"/>
  <c r="AO69" i="3" s="1"/>
  <c r="AN67" i="3"/>
  <c r="AN69" i="3" s="1"/>
  <c r="AK67" i="3"/>
  <c r="AJ67" i="3"/>
  <c r="AJ69" i="3" s="1"/>
  <c r="AI67" i="3"/>
  <c r="AI69" i="3" s="1"/>
  <c r="AH67" i="3"/>
  <c r="AH69" i="3" s="1"/>
  <c r="AG67" i="3"/>
  <c r="AG69" i="3" s="1"/>
  <c r="AF67" i="3"/>
  <c r="AF69" i="3" s="1"/>
  <c r="AE67" i="3"/>
  <c r="AE69" i="3" s="1"/>
  <c r="AD67" i="3"/>
  <c r="AD69" i="3" s="1"/>
  <c r="AC67" i="3"/>
  <c r="AC69" i="3" s="1"/>
  <c r="AB67" i="3"/>
  <c r="AB69" i="3" s="1"/>
  <c r="AA67" i="3"/>
  <c r="AA69" i="3" s="1"/>
  <c r="Z67" i="3"/>
  <c r="Z69" i="3" s="1"/>
  <c r="Y67" i="3"/>
  <c r="X67" i="3"/>
  <c r="X69" i="3" s="1"/>
  <c r="W67" i="3"/>
  <c r="W69" i="3" s="1"/>
  <c r="V67" i="3"/>
  <c r="V69" i="3" s="1"/>
  <c r="U67" i="3"/>
  <c r="T67" i="3"/>
  <c r="T69" i="3" s="1"/>
  <c r="S67" i="3"/>
  <c r="S69" i="3" s="1"/>
  <c r="R67" i="3"/>
  <c r="R69" i="3" s="1"/>
  <c r="Q67" i="3"/>
  <c r="Q69" i="3" s="1"/>
  <c r="P67" i="3"/>
  <c r="P69" i="3" s="1"/>
  <c r="O67" i="3"/>
  <c r="O69" i="3" s="1"/>
  <c r="N67" i="3"/>
  <c r="N69" i="3" s="1"/>
  <c r="AY66" i="3"/>
  <c r="AX66" i="3"/>
  <c r="AX71" i="3" s="1"/>
  <c r="AX74" i="3" s="1"/>
  <c r="AW66" i="3"/>
  <c r="AW71" i="3" s="1"/>
  <c r="AW74" i="3" s="1"/>
  <c r="AV66" i="3"/>
  <c r="AV71" i="3" s="1"/>
  <c r="AV74" i="3" s="1"/>
  <c r="AU66" i="3"/>
  <c r="AT66" i="3"/>
  <c r="AT71" i="3" s="1"/>
  <c r="AT74" i="3" s="1"/>
  <c r="AS66" i="3"/>
  <c r="AS71" i="3" s="1"/>
  <c r="AS74" i="3" s="1"/>
  <c r="AR66" i="3"/>
  <c r="AR71" i="3" s="1"/>
  <c r="AR74" i="3" s="1"/>
  <c r="AQ66" i="3"/>
  <c r="AQ71" i="3" s="1"/>
  <c r="AQ74" i="3" s="1"/>
  <c r="AP66" i="3"/>
  <c r="AP71" i="3" s="1"/>
  <c r="AP74" i="3" s="1"/>
  <c r="AO66" i="3"/>
  <c r="AO71" i="3" s="1"/>
  <c r="AO74" i="3" s="1"/>
  <c r="AN66" i="3"/>
  <c r="AN71" i="3" s="1"/>
  <c r="AN74" i="3" s="1"/>
  <c r="AK66" i="3"/>
  <c r="AK71" i="3" s="1"/>
  <c r="AK74" i="3" s="1"/>
  <c r="AJ66" i="3"/>
  <c r="AJ71" i="3" s="1"/>
  <c r="AJ74" i="3" s="1"/>
  <c r="AI66" i="3"/>
  <c r="AI71" i="3" s="1"/>
  <c r="AI74" i="3" s="1"/>
  <c r="AH66" i="3"/>
  <c r="AH71" i="3" s="1"/>
  <c r="AH74" i="3" s="1"/>
  <c r="AG66" i="3"/>
  <c r="AF66" i="3"/>
  <c r="AF71" i="3" s="1"/>
  <c r="AF74" i="3" s="1"/>
  <c r="AE66" i="3"/>
  <c r="AE71" i="3" s="1"/>
  <c r="AE74" i="3" s="1"/>
  <c r="AD66" i="3"/>
  <c r="AD71" i="3" s="1"/>
  <c r="AD74" i="3" s="1"/>
  <c r="AC66" i="3"/>
  <c r="AB66" i="3"/>
  <c r="AB71" i="3" s="1"/>
  <c r="AB74" i="3" s="1"/>
  <c r="AA66" i="3"/>
  <c r="AA71" i="3" s="1"/>
  <c r="AA74" i="3" s="1"/>
  <c r="Z66" i="3"/>
  <c r="Z71" i="3" s="1"/>
  <c r="Z74" i="3" s="1"/>
  <c r="Y66" i="3"/>
  <c r="Y71" i="3" s="1"/>
  <c r="Y74" i="3" s="1"/>
  <c r="X66" i="3"/>
  <c r="X71" i="3" s="1"/>
  <c r="X74" i="3" s="1"/>
  <c r="W66" i="3"/>
  <c r="W71" i="3" s="1"/>
  <c r="W74" i="3" s="1"/>
  <c r="V66" i="3"/>
  <c r="V71" i="3" s="1"/>
  <c r="V74" i="3" s="1"/>
  <c r="U66" i="3"/>
  <c r="U71" i="3" s="1"/>
  <c r="U74" i="3" s="1"/>
  <c r="T66" i="3"/>
  <c r="T71" i="3" s="1"/>
  <c r="T74" i="3" s="1"/>
  <c r="S66" i="3"/>
  <c r="S71" i="3" s="1"/>
  <c r="S74" i="3" s="1"/>
  <c r="R66" i="3"/>
  <c r="R71" i="3" s="1"/>
  <c r="R74" i="3" s="1"/>
  <c r="Q66" i="3"/>
  <c r="P66" i="3"/>
  <c r="P71" i="3" s="1"/>
  <c r="P74" i="3" s="1"/>
  <c r="O66" i="3"/>
  <c r="O71" i="3" s="1"/>
  <c r="O74" i="3" s="1"/>
  <c r="N66" i="3"/>
  <c r="N71" i="3" s="1"/>
  <c r="N74" i="3" s="1"/>
  <c r="AY60" i="3"/>
  <c r="G75" i="4" s="1"/>
  <c r="AX60" i="3"/>
  <c r="F75" i="4" s="1"/>
  <c r="AW60" i="3"/>
  <c r="E75" i="4" s="1"/>
  <c r="AV60" i="3"/>
  <c r="D75" i="4" s="1"/>
  <c r="AU60" i="3"/>
  <c r="C75" i="4" s="1"/>
  <c r="AT60" i="3"/>
  <c r="B75" i="4" s="1"/>
  <c r="AS60" i="3"/>
  <c r="G66" i="4" s="1"/>
  <c r="AR60" i="3"/>
  <c r="F66" i="4" s="1"/>
  <c r="AQ60" i="3"/>
  <c r="E66" i="4" s="1"/>
  <c r="AP60" i="3"/>
  <c r="D66" i="4" s="1"/>
  <c r="AO60" i="3"/>
  <c r="C66" i="4" s="1"/>
  <c r="AN60" i="3"/>
  <c r="B66" i="4" s="1"/>
  <c r="AK60" i="3"/>
  <c r="G111" i="4" s="1"/>
  <c r="AJ60" i="3"/>
  <c r="F111" i="4" s="1"/>
  <c r="AI60" i="3"/>
  <c r="E111" i="4" s="1"/>
  <c r="AH60" i="3"/>
  <c r="D111" i="4" s="1"/>
  <c r="AG60" i="3"/>
  <c r="C111" i="4" s="1"/>
  <c r="AF60" i="3"/>
  <c r="B111" i="4" s="1"/>
  <c r="AE60" i="3"/>
  <c r="G102" i="4" s="1"/>
  <c r="AD60" i="3"/>
  <c r="F102" i="4" s="1"/>
  <c r="AC60" i="3"/>
  <c r="E102" i="4" s="1"/>
  <c r="AB60" i="3"/>
  <c r="D102" i="4" s="1"/>
  <c r="AA60" i="3"/>
  <c r="C102" i="4" s="1"/>
  <c r="Z60" i="3"/>
  <c r="B102" i="4" s="1"/>
  <c r="Y60" i="3"/>
  <c r="G93" i="4" s="1"/>
  <c r="X60" i="3"/>
  <c r="F93" i="4" s="1"/>
  <c r="W60" i="3"/>
  <c r="E93" i="4" s="1"/>
  <c r="V60" i="3"/>
  <c r="D93" i="4" s="1"/>
  <c r="U60" i="3"/>
  <c r="C93" i="4" s="1"/>
  <c r="T60" i="3"/>
  <c r="B93" i="4" s="1"/>
  <c r="S60" i="3"/>
  <c r="G84" i="4" s="1"/>
  <c r="R60" i="3"/>
  <c r="F84" i="4" s="1"/>
  <c r="Q60" i="3"/>
  <c r="E84" i="4" s="1"/>
  <c r="P60" i="3"/>
  <c r="D84" i="4" s="1"/>
  <c r="O60" i="3"/>
  <c r="C84" i="4" s="1"/>
  <c r="N60" i="3"/>
  <c r="B84" i="4" s="1"/>
  <c r="AT56" i="3"/>
  <c r="AQ56" i="3"/>
  <c r="AB56" i="3"/>
  <c r="Y56" i="3"/>
  <c r="AX53" i="3"/>
  <c r="AX56" i="3" s="1"/>
  <c r="AT53" i="3"/>
  <c r="AP53" i="3"/>
  <c r="AP56" i="3" s="1"/>
  <c r="AJ53" i="3"/>
  <c r="AJ56" i="3" s="1"/>
  <c r="AF53" i="3"/>
  <c r="AF56" i="3" s="1"/>
  <c r="AB53" i="3"/>
  <c r="X53" i="3"/>
  <c r="X56" i="3" s="1"/>
  <c r="T53" i="3"/>
  <c r="T56" i="3" s="1"/>
  <c r="P53" i="3"/>
  <c r="P56" i="3" s="1"/>
  <c r="AX51" i="3"/>
  <c r="AT51" i="3"/>
  <c r="AP51" i="3"/>
  <c r="AJ51" i="3"/>
  <c r="AF51" i="3"/>
  <c r="AB51" i="3"/>
  <c r="X51" i="3"/>
  <c r="T51" i="3"/>
  <c r="P51" i="3"/>
  <c r="AY49" i="3"/>
  <c r="AY51" i="3" s="1"/>
  <c r="AX49" i="3"/>
  <c r="AW49" i="3"/>
  <c r="AW51" i="3" s="1"/>
  <c r="AV49" i="3"/>
  <c r="AV51" i="3" s="1"/>
  <c r="AU49" i="3"/>
  <c r="AU51" i="3" s="1"/>
  <c r="AT49" i="3"/>
  <c r="AS49" i="3"/>
  <c r="AS51" i="3" s="1"/>
  <c r="AR49" i="3"/>
  <c r="AR51" i="3" s="1"/>
  <c r="AQ49" i="3"/>
  <c r="AQ51" i="3" s="1"/>
  <c r="AP49" i="3"/>
  <c r="AO49" i="3"/>
  <c r="AO51" i="3" s="1"/>
  <c r="AN49" i="3"/>
  <c r="AN51" i="3" s="1"/>
  <c r="AK49" i="3"/>
  <c r="AK51" i="3" s="1"/>
  <c r="AJ49" i="3"/>
  <c r="AI49" i="3"/>
  <c r="AI51" i="3" s="1"/>
  <c r="AH49" i="3"/>
  <c r="AH51" i="3" s="1"/>
  <c r="AG49" i="3"/>
  <c r="AG51" i="3" s="1"/>
  <c r="AF49" i="3"/>
  <c r="AE49" i="3"/>
  <c r="AE51" i="3" s="1"/>
  <c r="AD49" i="3"/>
  <c r="AD51" i="3" s="1"/>
  <c r="AC49" i="3"/>
  <c r="AC51" i="3" s="1"/>
  <c r="AB49" i="3"/>
  <c r="AA49" i="3"/>
  <c r="AA51" i="3" s="1"/>
  <c r="Z49" i="3"/>
  <c r="Z51" i="3" s="1"/>
  <c r="Y49" i="3"/>
  <c r="Y51" i="3" s="1"/>
  <c r="X49" i="3"/>
  <c r="W49" i="3"/>
  <c r="W51" i="3" s="1"/>
  <c r="V49" i="3"/>
  <c r="V51" i="3" s="1"/>
  <c r="U49" i="3"/>
  <c r="U51" i="3" s="1"/>
  <c r="T49" i="3"/>
  <c r="S49" i="3"/>
  <c r="S51" i="3" s="1"/>
  <c r="R49" i="3"/>
  <c r="R51" i="3" s="1"/>
  <c r="Q49" i="3"/>
  <c r="Q51" i="3" s="1"/>
  <c r="P49" i="3"/>
  <c r="O49" i="3"/>
  <c r="O51" i="3" s="1"/>
  <c r="N49" i="3"/>
  <c r="N51" i="3" s="1"/>
  <c r="AY48" i="3"/>
  <c r="AY53" i="3" s="1"/>
  <c r="AY56" i="3" s="1"/>
  <c r="AX48" i="3"/>
  <c r="AW48" i="3"/>
  <c r="AW53" i="3" s="1"/>
  <c r="AW56" i="3" s="1"/>
  <c r="AV48" i="3"/>
  <c r="AV53" i="3" s="1"/>
  <c r="AV56" i="3" s="1"/>
  <c r="AU48" i="3"/>
  <c r="AU53" i="3" s="1"/>
  <c r="AU56" i="3" s="1"/>
  <c r="AT48" i="3"/>
  <c r="AS48" i="3"/>
  <c r="AS53" i="3" s="1"/>
  <c r="AS56" i="3" s="1"/>
  <c r="AR48" i="3"/>
  <c r="AR53" i="3" s="1"/>
  <c r="AR56" i="3" s="1"/>
  <c r="AQ48" i="3"/>
  <c r="AQ53" i="3" s="1"/>
  <c r="AP48" i="3"/>
  <c r="AO48" i="3"/>
  <c r="AO53" i="3" s="1"/>
  <c r="AO56" i="3" s="1"/>
  <c r="AN48" i="3"/>
  <c r="AN53" i="3" s="1"/>
  <c r="AN56" i="3" s="1"/>
  <c r="AK48" i="3"/>
  <c r="AK53" i="3" s="1"/>
  <c r="AK56" i="3" s="1"/>
  <c r="AJ48" i="3"/>
  <c r="AI48" i="3"/>
  <c r="AI53" i="3" s="1"/>
  <c r="AI56" i="3" s="1"/>
  <c r="AH48" i="3"/>
  <c r="AH53" i="3" s="1"/>
  <c r="AH56" i="3" s="1"/>
  <c r="AG48" i="3"/>
  <c r="AG53" i="3" s="1"/>
  <c r="AG56" i="3" s="1"/>
  <c r="AF48" i="3"/>
  <c r="AE48" i="3"/>
  <c r="AE53" i="3" s="1"/>
  <c r="AE56" i="3" s="1"/>
  <c r="AD48" i="3"/>
  <c r="AD53" i="3" s="1"/>
  <c r="AD56" i="3" s="1"/>
  <c r="AC48" i="3"/>
  <c r="AC53" i="3" s="1"/>
  <c r="AC56" i="3" s="1"/>
  <c r="AB48" i="3"/>
  <c r="AA48" i="3"/>
  <c r="AA53" i="3" s="1"/>
  <c r="AA56" i="3" s="1"/>
  <c r="Z48" i="3"/>
  <c r="Z53" i="3" s="1"/>
  <c r="Z56" i="3" s="1"/>
  <c r="Y48" i="3"/>
  <c r="Y53" i="3" s="1"/>
  <c r="X48" i="3"/>
  <c r="W48" i="3"/>
  <c r="W53" i="3" s="1"/>
  <c r="W56" i="3" s="1"/>
  <c r="V48" i="3"/>
  <c r="V53" i="3" s="1"/>
  <c r="V56" i="3" s="1"/>
  <c r="U48" i="3"/>
  <c r="U53" i="3" s="1"/>
  <c r="U56" i="3" s="1"/>
  <c r="T48" i="3"/>
  <c r="S48" i="3"/>
  <c r="S53" i="3" s="1"/>
  <c r="S56" i="3" s="1"/>
  <c r="R48" i="3"/>
  <c r="R53" i="3" s="1"/>
  <c r="R56" i="3" s="1"/>
  <c r="Q48" i="3"/>
  <c r="Q53" i="3" s="1"/>
  <c r="Q56" i="3" s="1"/>
  <c r="P48" i="3"/>
  <c r="O48" i="3"/>
  <c r="O53" i="3" s="1"/>
  <c r="O56" i="3" s="1"/>
  <c r="N48" i="3"/>
  <c r="N53" i="3" s="1"/>
  <c r="N56" i="3" s="1"/>
  <c r="AY42" i="3"/>
  <c r="G74" i="4" s="1"/>
  <c r="AX42" i="3"/>
  <c r="F74" i="4" s="1"/>
  <c r="AW42" i="3"/>
  <c r="E74" i="4" s="1"/>
  <c r="AV42" i="3"/>
  <c r="D74" i="4" s="1"/>
  <c r="AU42" i="3"/>
  <c r="C74" i="4" s="1"/>
  <c r="AT42" i="3"/>
  <c r="B74" i="4" s="1"/>
  <c r="AS42" i="3"/>
  <c r="G65" i="4" s="1"/>
  <c r="AR42" i="3"/>
  <c r="F65" i="4" s="1"/>
  <c r="AQ42" i="3"/>
  <c r="E65" i="4" s="1"/>
  <c r="AP42" i="3"/>
  <c r="D65" i="4" s="1"/>
  <c r="AO42" i="3"/>
  <c r="C65" i="4" s="1"/>
  <c r="AN42" i="3"/>
  <c r="B65" i="4" s="1"/>
  <c r="AK42" i="3"/>
  <c r="G110" i="4" s="1"/>
  <c r="AJ42" i="3"/>
  <c r="F110" i="4" s="1"/>
  <c r="AI42" i="3"/>
  <c r="E110" i="4" s="1"/>
  <c r="AH42" i="3"/>
  <c r="D110" i="4" s="1"/>
  <c r="AG42" i="3"/>
  <c r="C110" i="4" s="1"/>
  <c r="AF42" i="3"/>
  <c r="B110" i="4" s="1"/>
  <c r="AE42" i="3"/>
  <c r="G101" i="4" s="1"/>
  <c r="AD42" i="3"/>
  <c r="F101" i="4" s="1"/>
  <c r="AC42" i="3"/>
  <c r="E101" i="4" s="1"/>
  <c r="AB42" i="3"/>
  <c r="D101" i="4" s="1"/>
  <c r="AA42" i="3"/>
  <c r="C101" i="4" s="1"/>
  <c r="Z42" i="3"/>
  <c r="B101" i="4" s="1"/>
  <c r="Y42" i="3"/>
  <c r="G92" i="4" s="1"/>
  <c r="X42" i="3"/>
  <c r="F92" i="4" s="1"/>
  <c r="W42" i="3"/>
  <c r="E92" i="4" s="1"/>
  <c r="V42" i="3"/>
  <c r="D92" i="4" s="1"/>
  <c r="U42" i="3"/>
  <c r="C92" i="4" s="1"/>
  <c r="T42" i="3"/>
  <c r="B92" i="4" s="1"/>
  <c r="S42" i="3"/>
  <c r="G83" i="4" s="1"/>
  <c r="R42" i="3"/>
  <c r="F83" i="4" s="1"/>
  <c r="Q42" i="3"/>
  <c r="E83" i="4" s="1"/>
  <c r="P42" i="3"/>
  <c r="D83" i="4" s="1"/>
  <c r="O42" i="3"/>
  <c r="C83" i="4" s="1"/>
  <c r="N42" i="3"/>
  <c r="B83" i="4" s="1"/>
  <c r="AU35" i="3"/>
  <c r="AU38" i="3" s="1"/>
  <c r="AK35" i="3"/>
  <c r="AK38" i="3" s="1"/>
  <c r="AC35" i="3"/>
  <c r="AC38" i="3" s="1"/>
  <c r="U35" i="3"/>
  <c r="U38" i="3" s="1"/>
  <c r="G35" i="3"/>
  <c r="F35" i="3"/>
  <c r="E35" i="3"/>
  <c r="D35" i="3"/>
  <c r="C35" i="3"/>
  <c r="B35" i="3"/>
  <c r="AW33" i="3"/>
  <c r="AS33" i="3"/>
  <c r="AR33" i="3"/>
  <c r="AO33" i="3"/>
  <c r="AN33" i="3"/>
  <c r="AE33" i="3"/>
  <c r="AD33" i="3"/>
  <c r="AA33" i="3"/>
  <c r="Z33" i="3"/>
  <c r="V33" i="3"/>
  <c r="O33" i="3"/>
  <c r="N33" i="3"/>
  <c r="G33" i="3"/>
  <c r="F33" i="3"/>
  <c r="E33" i="3"/>
  <c r="D33" i="3"/>
  <c r="C33" i="3"/>
  <c r="B33" i="3"/>
  <c r="G32" i="3"/>
  <c r="G36" i="3" s="1"/>
  <c r="B32" i="3"/>
  <c r="B36" i="3" s="1"/>
  <c r="CQ31" i="3"/>
  <c r="CM31" i="3"/>
  <c r="AY31" i="3"/>
  <c r="AY33" i="3" s="1"/>
  <c r="AX31" i="3"/>
  <c r="AX33" i="3" s="1"/>
  <c r="AW31" i="3"/>
  <c r="AV31" i="3"/>
  <c r="AV33" i="3" s="1"/>
  <c r="AU31" i="3"/>
  <c r="AU33" i="3" s="1"/>
  <c r="AT31" i="3"/>
  <c r="AT33" i="3" s="1"/>
  <c r="AS31" i="3"/>
  <c r="AR31" i="3"/>
  <c r="AQ31" i="3"/>
  <c r="AQ33" i="3" s="1"/>
  <c r="AP31" i="3"/>
  <c r="AP33" i="3" s="1"/>
  <c r="AO31" i="3"/>
  <c r="AN31" i="3"/>
  <c r="AK31" i="3"/>
  <c r="AK33" i="3" s="1"/>
  <c r="AJ31" i="3"/>
  <c r="AJ33" i="3" s="1"/>
  <c r="AI31" i="3"/>
  <c r="AI33" i="3" s="1"/>
  <c r="AH31" i="3"/>
  <c r="AH33" i="3" s="1"/>
  <c r="AG31" i="3"/>
  <c r="AG33" i="3" s="1"/>
  <c r="AF31" i="3"/>
  <c r="AF33" i="3" s="1"/>
  <c r="AE31" i="3"/>
  <c r="AD31" i="3"/>
  <c r="AC31" i="3"/>
  <c r="AC33" i="3" s="1"/>
  <c r="AB31" i="3"/>
  <c r="AB33" i="3" s="1"/>
  <c r="AA31" i="3"/>
  <c r="Z31" i="3"/>
  <c r="Y31" i="3"/>
  <c r="Y33" i="3" s="1"/>
  <c r="X31" i="3"/>
  <c r="X33" i="3" s="1"/>
  <c r="W31" i="3"/>
  <c r="W33" i="3" s="1"/>
  <c r="V31" i="3"/>
  <c r="U31" i="3"/>
  <c r="U33" i="3" s="1"/>
  <c r="T31" i="3"/>
  <c r="T33" i="3" s="1"/>
  <c r="S31" i="3"/>
  <c r="S33" i="3" s="1"/>
  <c r="R31" i="3"/>
  <c r="R33" i="3" s="1"/>
  <c r="Q31" i="3"/>
  <c r="Q33" i="3" s="1"/>
  <c r="P31" i="3"/>
  <c r="P33" i="3" s="1"/>
  <c r="O31" i="3"/>
  <c r="N31" i="3"/>
  <c r="G31" i="3"/>
  <c r="F31" i="3"/>
  <c r="E31" i="3"/>
  <c r="B31" i="3"/>
  <c r="AY30" i="3"/>
  <c r="AY35" i="3" s="1"/>
  <c r="AY38" i="3" s="1"/>
  <c r="AX30" i="3"/>
  <c r="AX35" i="3" s="1"/>
  <c r="AX38" i="3" s="1"/>
  <c r="AW30" i="3"/>
  <c r="AW35" i="3" s="1"/>
  <c r="AW38" i="3" s="1"/>
  <c r="AV30" i="3"/>
  <c r="AV35" i="3" s="1"/>
  <c r="AV38" i="3" s="1"/>
  <c r="AU30" i="3"/>
  <c r="AT30" i="3"/>
  <c r="AT35" i="3" s="1"/>
  <c r="AT38" i="3" s="1"/>
  <c r="AS30" i="3"/>
  <c r="AS35" i="3" s="1"/>
  <c r="AS38" i="3" s="1"/>
  <c r="AR30" i="3"/>
  <c r="AR35" i="3" s="1"/>
  <c r="AR38" i="3" s="1"/>
  <c r="AQ30" i="3"/>
  <c r="AQ35" i="3" s="1"/>
  <c r="AQ38" i="3" s="1"/>
  <c r="AP30" i="3"/>
  <c r="AP35" i="3" s="1"/>
  <c r="AP38" i="3" s="1"/>
  <c r="AO30" i="3"/>
  <c r="AO35" i="3" s="1"/>
  <c r="AO38" i="3" s="1"/>
  <c r="AN30" i="3"/>
  <c r="AN35" i="3" s="1"/>
  <c r="AN38" i="3" s="1"/>
  <c r="AK30" i="3"/>
  <c r="AJ30" i="3"/>
  <c r="AJ35" i="3" s="1"/>
  <c r="AJ38" i="3" s="1"/>
  <c r="AI30" i="3"/>
  <c r="AI35" i="3" s="1"/>
  <c r="AI38" i="3" s="1"/>
  <c r="AH30" i="3"/>
  <c r="AH35" i="3" s="1"/>
  <c r="AH38" i="3" s="1"/>
  <c r="AG30" i="3"/>
  <c r="AG35" i="3" s="1"/>
  <c r="AG38" i="3" s="1"/>
  <c r="AF30" i="3"/>
  <c r="AF35" i="3" s="1"/>
  <c r="AF38" i="3" s="1"/>
  <c r="AE30" i="3"/>
  <c r="AE35" i="3" s="1"/>
  <c r="AE38" i="3" s="1"/>
  <c r="AD30" i="3"/>
  <c r="AD35" i="3" s="1"/>
  <c r="AD38" i="3" s="1"/>
  <c r="AC30" i="3"/>
  <c r="AB30" i="3"/>
  <c r="AB35" i="3" s="1"/>
  <c r="AB38" i="3" s="1"/>
  <c r="AA30" i="3"/>
  <c r="AA35" i="3" s="1"/>
  <c r="AA38" i="3" s="1"/>
  <c r="Z30" i="3"/>
  <c r="Z35" i="3" s="1"/>
  <c r="Z38" i="3" s="1"/>
  <c r="Y30" i="3"/>
  <c r="Y35" i="3" s="1"/>
  <c r="Y38" i="3" s="1"/>
  <c r="X30" i="3"/>
  <c r="X35" i="3" s="1"/>
  <c r="X38" i="3" s="1"/>
  <c r="W30" i="3"/>
  <c r="W35" i="3" s="1"/>
  <c r="W38" i="3" s="1"/>
  <c r="V30" i="3"/>
  <c r="V35" i="3" s="1"/>
  <c r="V38" i="3" s="1"/>
  <c r="U30" i="3"/>
  <c r="T30" i="3"/>
  <c r="T35" i="3" s="1"/>
  <c r="T38" i="3" s="1"/>
  <c r="S30" i="3"/>
  <c r="S35" i="3" s="1"/>
  <c r="S38" i="3" s="1"/>
  <c r="R30" i="3"/>
  <c r="R35" i="3" s="1"/>
  <c r="R38" i="3" s="1"/>
  <c r="Q30" i="3"/>
  <c r="Q35" i="3" s="1"/>
  <c r="Q38" i="3" s="1"/>
  <c r="P30" i="3"/>
  <c r="P35" i="3" s="1"/>
  <c r="P38" i="3" s="1"/>
  <c r="O30" i="3"/>
  <c r="O35" i="3" s="1"/>
  <c r="O38" i="3" s="1"/>
  <c r="N30" i="3"/>
  <c r="N35" i="3" s="1"/>
  <c r="N38" i="3" s="1"/>
  <c r="AY24" i="3"/>
  <c r="G73" i="4" s="1"/>
  <c r="AX24" i="3"/>
  <c r="F73" i="4" s="1"/>
  <c r="AW24" i="3"/>
  <c r="E73" i="4" s="1"/>
  <c r="AV24" i="3"/>
  <c r="D73" i="4" s="1"/>
  <c r="AU24" i="3"/>
  <c r="C73" i="4" s="1"/>
  <c r="AT24" i="3"/>
  <c r="B73" i="4" s="1"/>
  <c r="AS24" i="3"/>
  <c r="G64" i="4" s="1"/>
  <c r="AR24" i="3"/>
  <c r="F64" i="4" s="1"/>
  <c r="AQ24" i="3"/>
  <c r="E64" i="4" s="1"/>
  <c r="AP24" i="3"/>
  <c r="D64" i="4" s="1"/>
  <c r="AO24" i="3"/>
  <c r="C64" i="4" s="1"/>
  <c r="AN24" i="3"/>
  <c r="B64" i="4" s="1"/>
  <c r="AK24" i="3"/>
  <c r="G109" i="4" s="1"/>
  <c r="AJ24" i="3"/>
  <c r="F109" i="4" s="1"/>
  <c r="AI24" i="3"/>
  <c r="E109" i="4" s="1"/>
  <c r="AH24" i="3"/>
  <c r="D109" i="4" s="1"/>
  <c r="AG24" i="3"/>
  <c r="C109" i="4" s="1"/>
  <c r="AF24" i="3"/>
  <c r="B109" i="4" s="1"/>
  <c r="AE24" i="3"/>
  <c r="G100" i="4" s="1"/>
  <c r="AD24" i="3"/>
  <c r="F100" i="4" s="1"/>
  <c r="AC24" i="3"/>
  <c r="E100" i="4" s="1"/>
  <c r="AB24" i="3"/>
  <c r="D100" i="4" s="1"/>
  <c r="AA24" i="3"/>
  <c r="C100" i="4" s="1"/>
  <c r="Z24" i="3"/>
  <c r="B100" i="4" s="1"/>
  <c r="Y24" i="3"/>
  <c r="G91" i="4" s="1"/>
  <c r="X24" i="3"/>
  <c r="F91" i="4" s="1"/>
  <c r="W24" i="3"/>
  <c r="E91" i="4" s="1"/>
  <c r="V24" i="3"/>
  <c r="D91" i="4" s="1"/>
  <c r="U24" i="3"/>
  <c r="C91" i="4" s="1"/>
  <c r="T24" i="3"/>
  <c r="B91" i="4" s="1"/>
  <c r="S24" i="3"/>
  <c r="G82" i="4" s="1"/>
  <c r="R24" i="3"/>
  <c r="F82" i="4" s="1"/>
  <c r="Q24" i="3"/>
  <c r="E82" i="4" s="1"/>
  <c r="P24" i="3"/>
  <c r="D82" i="4" s="1"/>
  <c r="O24" i="3"/>
  <c r="C82" i="4" s="1"/>
  <c r="N24" i="3"/>
  <c r="B82" i="4" s="1"/>
  <c r="CV22" i="3"/>
  <c r="CU22" i="3"/>
  <c r="CR22" i="3"/>
  <c r="CQ22" i="3"/>
  <c r="CN22" i="3"/>
  <c r="CM22" i="3"/>
  <c r="CI22" i="3"/>
  <c r="CH22" i="3"/>
  <c r="AW22" i="3"/>
  <c r="AO22" i="3"/>
  <c r="AE22" i="3"/>
  <c r="W22" i="3"/>
  <c r="O22" i="3"/>
  <c r="F22" i="3"/>
  <c r="F32" i="3" s="1"/>
  <c r="F36" i="3" s="1"/>
  <c r="E22" i="3"/>
  <c r="E32" i="3" s="1"/>
  <c r="D22" i="3"/>
  <c r="C22" i="3"/>
  <c r="B22" i="3"/>
  <c r="F21" i="3"/>
  <c r="E21" i="3"/>
  <c r="D21" i="3"/>
  <c r="C21" i="3"/>
  <c r="B21" i="3"/>
  <c r="AU20" i="3"/>
  <c r="AT20" i="3"/>
  <c r="AK20" i="3"/>
  <c r="AJ20" i="3"/>
  <c r="AC20" i="3"/>
  <c r="AB20" i="3"/>
  <c r="U20" i="3"/>
  <c r="T20" i="3"/>
  <c r="AY17" i="3"/>
  <c r="AY20" i="3" s="1"/>
  <c r="AX17" i="3"/>
  <c r="AX20" i="3" s="1"/>
  <c r="AU17" i="3"/>
  <c r="AT17" i="3"/>
  <c r="AQ17" i="3"/>
  <c r="AQ20" i="3" s="1"/>
  <c r="AP17" i="3"/>
  <c r="AP20" i="3" s="1"/>
  <c r="AK17" i="3"/>
  <c r="AJ17" i="3"/>
  <c r="AG17" i="3"/>
  <c r="AG20" i="3" s="1"/>
  <c r="AF17" i="3"/>
  <c r="AF20" i="3" s="1"/>
  <c r="AC17" i="3"/>
  <c r="AB17" i="3"/>
  <c r="Y17" i="3"/>
  <c r="Y20" i="3" s="1"/>
  <c r="X17" i="3"/>
  <c r="X20" i="3" s="1"/>
  <c r="U17" i="3"/>
  <c r="T17" i="3"/>
  <c r="Q17" i="3"/>
  <c r="Q20" i="3" s="1"/>
  <c r="P17" i="3"/>
  <c r="P20" i="3" s="1"/>
  <c r="AY15" i="3"/>
  <c r="AX15" i="3"/>
  <c r="AX16" i="3" s="1"/>
  <c r="AQ15" i="3"/>
  <c r="AQ16" i="3" s="1"/>
  <c r="AP15" i="3"/>
  <c r="AG15" i="3"/>
  <c r="AF15" i="3"/>
  <c r="AF16" i="3" s="1"/>
  <c r="Y15" i="3"/>
  <c r="Y16" i="3" s="1"/>
  <c r="X15" i="3"/>
  <c r="Q15" i="3"/>
  <c r="P15" i="3"/>
  <c r="P16" i="3" s="1"/>
  <c r="G15" i="3"/>
  <c r="F15" i="3"/>
  <c r="C15" i="3"/>
  <c r="B15" i="3"/>
  <c r="CV14" i="3"/>
  <c r="CU14" i="3"/>
  <c r="CT14" i="3"/>
  <c r="CT22" i="3" s="1"/>
  <c r="CS14" i="3"/>
  <c r="CS22" i="3" s="1"/>
  <c r="CS26" i="3" s="1"/>
  <c r="CR14" i="3"/>
  <c r="CQ14" i="3"/>
  <c r="CP14" i="3"/>
  <c r="CP22" i="3" s="1"/>
  <c r="CO14" i="3"/>
  <c r="CO22" i="3" s="1"/>
  <c r="CO26" i="3" s="1"/>
  <c r="CN14" i="3"/>
  <c r="CM14" i="3"/>
  <c r="CL14" i="3"/>
  <c r="CL22" i="3" s="1"/>
  <c r="CK14" i="3"/>
  <c r="CK22" i="3" s="1"/>
  <c r="CK26" i="3" s="1"/>
  <c r="CI14" i="3"/>
  <c r="CH14" i="3"/>
  <c r="G14" i="3"/>
  <c r="F14" i="3"/>
  <c r="CV13" i="3"/>
  <c r="CV31" i="3" s="1"/>
  <c r="CU13" i="3"/>
  <c r="CU31" i="3" s="1"/>
  <c r="CT13" i="3"/>
  <c r="CT31" i="3" s="1"/>
  <c r="CS13" i="3"/>
  <c r="CS31" i="3" s="1"/>
  <c r="CR13" i="3"/>
  <c r="CR31" i="3" s="1"/>
  <c r="CQ13" i="3"/>
  <c r="CP13" i="3"/>
  <c r="CP31" i="3" s="1"/>
  <c r="CO13" i="3"/>
  <c r="CO31" i="3" s="1"/>
  <c r="CN13" i="3"/>
  <c r="CN31" i="3" s="1"/>
  <c r="CM13" i="3"/>
  <c r="CL13" i="3"/>
  <c r="CL31" i="3" s="1"/>
  <c r="CK13" i="3"/>
  <c r="CK31" i="3" s="1"/>
  <c r="CI13" i="3"/>
  <c r="CI31" i="3" s="1"/>
  <c r="CH13" i="3"/>
  <c r="CH31" i="3" s="1"/>
  <c r="AY13" i="3"/>
  <c r="AX13" i="3"/>
  <c r="AW13" i="3"/>
  <c r="AW15" i="3" s="1"/>
  <c r="AV13" i="3"/>
  <c r="AV15" i="3" s="1"/>
  <c r="AU13" i="3"/>
  <c r="AU15" i="3" s="1"/>
  <c r="AT13" i="3"/>
  <c r="AT15" i="3" s="1"/>
  <c r="AT16" i="3" s="1"/>
  <c r="AS13" i="3"/>
  <c r="AS15" i="3" s="1"/>
  <c r="AR13" i="3"/>
  <c r="AR15" i="3" s="1"/>
  <c r="AQ13" i="3"/>
  <c r="AP13" i="3"/>
  <c r="AO13" i="3"/>
  <c r="AO15" i="3" s="1"/>
  <c r="AN13" i="3"/>
  <c r="AN15" i="3" s="1"/>
  <c r="AK13" i="3"/>
  <c r="AK15" i="3" s="1"/>
  <c r="AK16" i="3" s="1"/>
  <c r="AJ13" i="3"/>
  <c r="AJ15" i="3" s="1"/>
  <c r="AJ16" i="3" s="1"/>
  <c r="AI13" i="3"/>
  <c r="AI15" i="3" s="1"/>
  <c r="AH13" i="3"/>
  <c r="AH15" i="3" s="1"/>
  <c r="AG13" i="3"/>
  <c r="AF13" i="3"/>
  <c r="AE13" i="3"/>
  <c r="AE15" i="3" s="1"/>
  <c r="AD13" i="3"/>
  <c r="AD15" i="3" s="1"/>
  <c r="AC13" i="3"/>
  <c r="AC15" i="3" s="1"/>
  <c r="AC16" i="3" s="1"/>
  <c r="AB13" i="3"/>
  <c r="AB15" i="3" s="1"/>
  <c r="AB16" i="3" s="1"/>
  <c r="AA13" i="3"/>
  <c r="AA15" i="3" s="1"/>
  <c r="Z13" i="3"/>
  <c r="Z15" i="3" s="1"/>
  <c r="Y13" i="3"/>
  <c r="X13" i="3"/>
  <c r="W13" i="3"/>
  <c r="W15" i="3" s="1"/>
  <c r="V13" i="3"/>
  <c r="V15" i="3" s="1"/>
  <c r="U13" i="3"/>
  <c r="U15" i="3" s="1"/>
  <c r="U16" i="3" s="1"/>
  <c r="T13" i="3"/>
  <c r="T15" i="3" s="1"/>
  <c r="T16" i="3" s="1"/>
  <c r="S13" i="3"/>
  <c r="S15" i="3" s="1"/>
  <c r="R13" i="3"/>
  <c r="R15" i="3" s="1"/>
  <c r="Q13" i="3"/>
  <c r="P13" i="3"/>
  <c r="O13" i="3"/>
  <c r="O15" i="3" s="1"/>
  <c r="N13" i="3"/>
  <c r="N15" i="3" s="1"/>
  <c r="G13" i="3"/>
  <c r="F13" i="3"/>
  <c r="C13" i="3"/>
  <c r="C14" i="3" s="1"/>
  <c r="B13" i="3"/>
  <c r="B14" i="3" s="1"/>
  <c r="AY12" i="3"/>
  <c r="AX12" i="3"/>
  <c r="AW12" i="3"/>
  <c r="AW17" i="3" s="1"/>
  <c r="AW20" i="3" s="1"/>
  <c r="AV12" i="3"/>
  <c r="AV17" i="3" s="1"/>
  <c r="AV20" i="3" s="1"/>
  <c r="AU12" i="3"/>
  <c r="AT12" i="3"/>
  <c r="AS12" i="3"/>
  <c r="AS17" i="3" s="1"/>
  <c r="AS20" i="3" s="1"/>
  <c r="AR12" i="3"/>
  <c r="AR17" i="3" s="1"/>
  <c r="AR20" i="3" s="1"/>
  <c r="AQ12" i="3"/>
  <c r="AP12" i="3"/>
  <c r="AO12" i="3"/>
  <c r="AO17" i="3" s="1"/>
  <c r="AO20" i="3" s="1"/>
  <c r="AN12" i="3"/>
  <c r="AN17" i="3" s="1"/>
  <c r="AN20" i="3" s="1"/>
  <c r="AK12" i="3"/>
  <c r="AJ12" i="3"/>
  <c r="AI12" i="3"/>
  <c r="AI17" i="3" s="1"/>
  <c r="AI20" i="3" s="1"/>
  <c r="AH12" i="3"/>
  <c r="AH17" i="3" s="1"/>
  <c r="AH20" i="3" s="1"/>
  <c r="AG12" i="3"/>
  <c r="AF12" i="3"/>
  <c r="AE12" i="3"/>
  <c r="AE17" i="3" s="1"/>
  <c r="AE20" i="3" s="1"/>
  <c r="AD12" i="3"/>
  <c r="AD17" i="3" s="1"/>
  <c r="AD20" i="3" s="1"/>
  <c r="AC12" i="3"/>
  <c r="AB12" i="3"/>
  <c r="AA12" i="3"/>
  <c r="AA17" i="3" s="1"/>
  <c r="AA20" i="3" s="1"/>
  <c r="Z12" i="3"/>
  <c r="Z17" i="3" s="1"/>
  <c r="Z20" i="3" s="1"/>
  <c r="Y12" i="3"/>
  <c r="X12" i="3"/>
  <c r="W12" i="3"/>
  <c r="W17" i="3" s="1"/>
  <c r="W20" i="3" s="1"/>
  <c r="V12" i="3"/>
  <c r="V17" i="3" s="1"/>
  <c r="V20" i="3" s="1"/>
  <c r="U12" i="3"/>
  <c r="T12" i="3"/>
  <c r="S12" i="3"/>
  <c r="S17" i="3" s="1"/>
  <c r="S20" i="3" s="1"/>
  <c r="R12" i="3"/>
  <c r="R17" i="3" s="1"/>
  <c r="R20" i="3" s="1"/>
  <c r="Q12" i="3"/>
  <c r="P12" i="3"/>
  <c r="O12" i="3"/>
  <c r="O17" i="3" s="1"/>
  <c r="O20" i="3" s="1"/>
  <c r="N12" i="3"/>
  <c r="N17" i="3" s="1"/>
  <c r="N20" i="3" s="1"/>
  <c r="G12" i="3"/>
  <c r="F12" i="3"/>
  <c r="E12" i="3"/>
  <c r="D12" i="3"/>
  <c r="C12" i="3"/>
  <c r="B12" i="3"/>
  <c r="G10" i="3"/>
  <c r="F10" i="3"/>
  <c r="C10" i="3"/>
  <c r="B10" i="3"/>
  <c r="G8" i="3"/>
  <c r="F8" i="3"/>
  <c r="E8" i="3"/>
  <c r="E10" i="3" s="1"/>
  <c r="D8" i="3"/>
  <c r="D10" i="3" s="1"/>
  <c r="C8" i="3"/>
  <c r="B8" i="3"/>
  <c r="BE112" i="2"/>
  <c r="G20" i="4" s="1"/>
  <c r="BD112" i="2"/>
  <c r="F20" i="4" s="1"/>
  <c r="BC112" i="2"/>
  <c r="E20" i="4" s="1"/>
  <c r="BB112" i="2"/>
  <c r="D20" i="4" s="1"/>
  <c r="BA112" i="2"/>
  <c r="C20" i="4" s="1"/>
  <c r="AZ112" i="2"/>
  <c r="B20" i="4" s="1"/>
  <c r="AY112" i="2"/>
  <c r="G11" i="4" s="1"/>
  <c r="AX112" i="2"/>
  <c r="F11" i="4" s="1"/>
  <c r="AW112" i="2"/>
  <c r="E11" i="4" s="1"/>
  <c r="AV112" i="2"/>
  <c r="D11" i="4" s="1"/>
  <c r="AU112" i="2"/>
  <c r="C11" i="4" s="1"/>
  <c r="AT112" i="2"/>
  <c r="B11" i="4" s="1"/>
  <c r="AO112" i="2"/>
  <c r="G56" i="4" s="1"/>
  <c r="AN112" i="2"/>
  <c r="F56" i="4" s="1"/>
  <c r="AM112" i="2"/>
  <c r="E56" i="4" s="1"/>
  <c r="AL112" i="2"/>
  <c r="D56" i="4" s="1"/>
  <c r="AK112" i="2"/>
  <c r="C56" i="4" s="1"/>
  <c r="AJ112" i="2"/>
  <c r="B56" i="4" s="1"/>
  <c r="AI112" i="2"/>
  <c r="G47" i="4" s="1"/>
  <c r="AH112" i="2"/>
  <c r="F47" i="4" s="1"/>
  <c r="AG112" i="2"/>
  <c r="E47" i="4" s="1"/>
  <c r="AF112" i="2"/>
  <c r="D47" i="4" s="1"/>
  <c r="AE112" i="2"/>
  <c r="C47" i="4" s="1"/>
  <c r="AD112" i="2"/>
  <c r="B47" i="4" s="1"/>
  <c r="Y112" i="2"/>
  <c r="G38" i="4" s="1"/>
  <c r="X112" i="2"/>
  <c r="F38" i="4" s="1"/>
  <c r="W112" i="2"/>
  <c r="E38" i="4" s="1"/>
  <c r="V112" i="2"/>
  <c r="D38" i="4" s="1"/>
  <c r="U112" i="2"/>
  <c r="C38" i="4" s="1"/>
  <c r="T112" i="2"/>
  <c r="B38" i="4" s="1"/>
  <c r="R112" i="2"/>
  <c r="F29" i="4" s="1"/>
  <c r="Q112" i="2"/>
  <c r="E29" i="4" s="1"/>
  <c r="P112" i="2"/>
  <c r="D29" i="4" s="1"/>
  <c r="O112" i="2"/>
  <c r="C29" i="4" s="1"/>
  <c r="N112" i="2"/>
  <c r="B29" i="4" s="1"/>
  <c r="BE101" i="2"/>
  <c r="BE103" i="2" s="1"/>
  <c r="BD101" i="2"/>
  <c r="BD103" i="2" s="1"/>
  <c r="BC101" i="2"/>
  <c r="BC103" i="2" s="1"/>
  <c r="BB101" i="2"/>
  <c r="BB103" i="2" s="1"/>
  <c r="BA101" i="2"/>
  <c r="BA103" i="2" s="1"/>
  <c r="AZ101" i="2"/>
  <c r="AZ103" i="2" s="1"/>
  <c r="AY101" i="2"/>
  <c r="AY103" i="2" s="1"/>
  <c r="AX101" i="2"/>
  <c r="AX103" i="2" s="1"/>
  <c r="AW101" i="2"/>
  <c r="AW103" i="2" s="1"/>
  <c r="AV101" i="2"/>
  <c r="AV103" i="2" s="1"/>
  <c r="AU101" i="2"/>
  <c r="AU103" i="2" s="1"/>
  <c r="AT101" i="2"/>
  <c r="AT103" i="2" s="1"/>
  <c r="AO101" i="2"/>
  <c r="AO103" i="2" s="1"/>
  <c r="AN101" i="2"/>
  <c r="AN103" i="2" s="1"/>
  <c r="AM101" i="2"/>
  <c r="AM103" i="2" s="1"/>
  <c r="AL101" i="2"/>
  <c r="AL103" i="2" s="1"/>
  <c r="AK101" i="2"/>
  <c r="AK103" i="2" s="1"/>
  <c r="AJ101" i="2"/>
  <c r="AJ103" i="2" s="1"/>
  <c r="AI101" i="2"/>
  <c r="AI103" i="2" s="1"/>
  <c r="AH101" i="2"/>
  <c r="AH103" i="2" s="1"/>
  <c r="AG101" i="2"/>
  <c r="AG103" i="2" s="1"/>
  <c r="AF101" i="2"/>
  <c r="AF103" i="2" s="1"/>
  <c r="AE101" i="2"/>
  <c r="AE103" i="2" s="1"/>
  <c r="AD101" i="2"/>
  <c r="AD103" i="2" s="1"/>
  <c r="Y101" i="2"/>
  <c r="Y103" i="2" s="1"/>
  <c r="X101" i="2"/>
  <c r="X103" i="2" s="1"/>
  <c r="W101" i="2"/>
  <c r="W103" i="2" s="1"/>
  <c r="V101" i="2"/>
  <c r="V103" i="2" s="1"/>
  <c r="U101" i="2"/>
  <c r="U103" i="2" s="1"/>
  <c r="T101" i="2"/>
  <c r="T103" i="2" s="1"/>
  <c r="R101" i="2"/>
  <c r="R103" i="2" s="1"/>
  <c r="Q101" i="2"/>
  <c r="Q103" i="2" s="1"/>
  <c r="P101" i="2"/>
  <c r="P103" i="2" s="1"/>
  <c r="O101" i="2"/>
  <c r="O103" i="2" s="1"/>
  <c r="N101" i="2"/>
  <c r="N103" i="2" s="1"/>
  <c r="BE100" i="2"/>
  <c r="BE105" i="2" s="1"/>
  <c r="BE108" i="2" s="1"/>
  <c r="BD100" i="2"/>
  <c r="BD105" i="2" s="1"/>
  <c r="BD108" i="2" s="1"/>
  <c r="BC100" i="2"/>
  <c r="BC105" i="2" s="1"/>
  <c r="BC108" i="2" s="1"/>
  <c r="BB100" i="2"/>
  <c r="BB105" i="2" s="1"/>
  <c r="BB108" i="2" s="1"/>
  <c r="BA100" i="2"/>
  <c r="BA105" i="2" s="1"/>
  <c r="BA108" i="2" s="1"/>
  <c r="AZ100" i="2"/>
  <c r="AZ105" i="2" s="1"/>
  <c r="AZ108" i="2" s="1"/>
  <c r="AY100" i="2"/>
  <c r="AY105" i="2" s="1"/>
  <c r="AY108" i="2" s="1"/>
  <c r="AX100" i="2"/>
  <c r="AX105" i="2" s="1"/>
  <c r="AX108" i="2" s="1"/>
  <c r="AW100" i="2"/>
  <c r="AW105" i="2" s="1"/>
  <c r="AW108" i="2" s="1"/>
  <c r="AV100" i="2"/>
  <c r="AV105" i="2" s="1"/>
  <c r="AV108" i="2" s="1"/>
  <c r="AU100" i="2"/>
  <c r="AU105" i="2" s="1"/>
  <c r="AU108" i="2" s="1"/>
  <c r="AT100" i="2"/>
  <c r="AT105" i="2" s="1"/>
  <c r="AT108" i="2" s="1"/>
  <c r="AO100" i="2"/>
  <c r="AO105" i="2" s="1"/>
  <c r="AO108" i="2" s="1"/>
  <c r="AN100" i="2"/>
  <c r="AN105" i="2" s="1"/>
  <c r="AN108" i="2" s="1"/>
  <c r="AM100" i="2"/>
  <c r="AM105" i="2" s="1"/>
  <c r="AM108" i="2" s="1"/>
  <c r="AL100" i="2"/>
  <c r="AL105" i="2" s="1"/>
  <c r="AL108" i="2" s="1"/>
  <c r="AK100" i="2"/>
  <c r="AK105" i="2" s="1"/>
  <c r="AK108" i="2" s="1"/>
  <c r="AJ100" i="2"/>
  <c r="AJ105" i="2" s="1"/>
  <c r="AJ108" i="2" s="1"/>
  <c r="AI100" i="2"/>
  <c r="AI105" i="2" s="1"/>
  <c r="AI108" i="2" s="1"/>
  <c r="AH100" i="2"/>
  <c r="AH105" i="2" s="1"/>
  <c r="AH108" i="2" s="1"/>
  <c r="AG100" i="2"/>
  <c r="AG105" i="2" s="1"/>
  <c r="AG108" i="2" s="1"/>
  <c r="AF100" i="2"/>
  <c r="AF105" i="2" s="1"/>
  <c r="AF108" i="2" s="1"/>
  <c r="AE100" i="2"/>
  <c r="AE105" i="2" s="1"/>
  <c r="AE108" i="2" s="1"/>
  <c r="AD100" i="2"/>
  <c r="AD105" i="2" s="1"/>
  <c r="AD108" i="2" s="1"/>
  <c r="Y100" i="2"/>
  <c r="Y105" i="2" s="1"/>
  <c r="Y108" i="2" s="1"/>
  <c r="X100" i="2"/>
  <c r="X105" i="2" s="1"/>
  <c r="X108" i="2" s="1"/>
  <c r="W100" i="2"/>
  <c r="W105" i="2" s="1"/>
  <c r="W108" i="2" s="1"/>
  <c r="V100" i="2"/>
  <c r="V105" i="2" s="1"/>
  <c r="V108" i="2" s="1"/>
  <c r="U100" i="2"/>
  <c r="U105" i="2" s="1"/>
  <c r="U108" i="2" s="1"/>
  <c r="T100" i="2"/>
  <c r="T105" i="2" s="1"/>
  <c r="T108" i="2" s="1"/>
  <c r="R100" i="2"/>
  <c r="R105" i="2" s="1"/>
  <c r="R108" i="2" s="1"/>
  <c r="Q100" i="2"/>
  <c r="Q105" i="2" s="1"/>
  <c r="Q108" i="2" s="1"/>
  <c r="P100" i="2"/>
  <c r="P105" i="2" s="1"/>
  <c r="P108" i="2" s="1"/>
  <c r="O100" i="2"/>
  <c r="O105" i="2" s="1"/>
  <c r="O108" i="2" s="1"/>
  <c r="N100" i="2"/>
  <c r="N105" i="2" s="1"/>
  <c r="N108" i="2" s="1"/>
  <c r="S97" i="2"/>
  <c r="BE94" i="2"/>
  <c r="G19" i="4" s="1"/>
  <c r="BD94" i="2"/>
  <c r="F19" i="4" s="1"/>
  <c r="BC94" i="2"/>
  <c r="E19" i="4" s="1"/>
  <c r="BB94" i="2"/>
  <c r="D19" i="4" s="1"/>
  <c r="BA94" i="2"/>
  <c r="C19" i="4" s="1"/>
  <c r="AZ94" i="2"/>
  <c r="B19" i="4" s="1"/>
  <c r="AY94" i="2"/>
  <c r="G10" i="4" s="1"/>
  <c r="AX94" i="2"/>
  <c r="F10" i="4" s="1"/>
  <c r="AW94" i="2"/>
  <c r="E10" i="4" s="1"/>
  <c r="AV94" i="2"/>
  <c r="D10" i="4" s="1"/>
  <c r="AU94" i="2"/>
  <c r="C10" i="4" s="1"/>
  <c r="AT94" i="2"/>
  <c r="B10" i="4" s="1"/>
  <c r="AO94" i="2"/>
  <c r="G55" i="4" s="1"/>
  <c r="AN94" i="2"/>
  <c r="F55" i="4" s="1"/>
  <c r="AM94" i="2"/>
  <c r="E55" i="4" s="1"/>
  <c r="AL94" i="2"/>
  <c r="D55" i="4" s="1"/>
  <c r="AK94" i="2"/>
  <c r="C55" i="4" s="1"/>
  <c r="AJ94" i="2"/>
  <c r="B55" i="4" s="1"/>
  <c r="AI94" i="2"/>
  <c r="G46" i="4" s="1"/>
  <c r="AH94" i="2"/>
  <c r="F46" i="4" s="1"/>
  <c r="AG94" i="2"/>
  <c r="E46" i="4" s="1"/>
  <c r="AF94" i="2"/>
  <c r="D46" i="4" s="1"/>
  <c r="AE94" i="2"/>
  <c r="C46" i="4" s="1"/>
  <c r="AD94" i="2"/>
  <c r="B46" i="4" s="1"/>
  <c r="Y94" i="2"/>
  <c r="G37" i="4" s="1"/>
  <c r="X94" i="2"/>
  <c r="F37" i="4" s="1"/>
  <c r="W94" i="2"/>
  <c r="E37" i="4" s="1"/>
  <c r="V94" i="2"/>
  <c r="D37" i="4" s="1"/>
  <c r="U94" i="2"/>
  <c r="C37" i="4" s="1"/>
  <c r="T94" i="2"/>
  <c r="B37" i="4" s="1"/>
  <c r="S94" i="2"/>
  <c r="G28" i="4" s="1"/>
  <c r="R94" i="2"/>
  <c r="F28" i="4" s="1"/>
  <c r="Q94" i="2"/>
  <c r="E28" i="4" s="1"/>
  <c r="P94" i="2"/>
  <c r="D28" i="4" s="1"/>
  <c r="O94" i="2"/>
  <c r="C28" i="4" s="1"/>
  <c r="N94" i="2"/>
  <c r="B28" i="4" s="1"/>
  <c r="BB90" i="2"/>
  <c r="AH90" i="2"/>
  <c r="N90" i="2"/>
  <c r="BB87" i="2"/>
  <c r="AT87" i="2"/>
  <c r="AT90" i="2" s="1"/>
  <c r="AL87" i="2"/>
  <c r="AL90" i="2" s="1"/>
  <c r="AH87" i="2"/>
  <c r="V87" i="2"/>
  <c r="V90" i="2" s="1"/>
  <c r="R87" i="2"/>
  <c r="R90" i="2" s="1"/>
  <c r="N87" i="2"/>
  <c r="BE85" i="2"/>
  <c r="AX85" i="2"/>
  <c r="AW85" i="2"/>
  <c r="AL85" i="2"/>
  <c r="AK85" i="2"/>
  <c r="AD85" i="2"/>
  <c r="Y85" i="2"/>
  <c r="R85" i="2"/>
  <c r="Q85" i="2"/>
  <c r="BE83" i="2"/>
  <c r="BD83" i="2"/>
  <c r="BD85" i="2" s="1"/>
  <c r="BC83" i="2"/>
  <c r="BC85" i="2" s="1"/>
  <c r="BB83" i="2"/>
  <c r="BB85" i="2" s="1"/>
  <c r="BA83" i="2"/>
  <c r="BA85" i="2" s="1"/>
  <c r="AZ83" i="2"/>
  <c r="AZ85" i="2" s="1"/>
  <c r="AY83" i="2"/>
  <c r="AY85" i="2" s="1"/>
  <c r="AX83" i="2"/>
  <c r="AW83" i="2"/>
  <c r="AV83" i="2"/>
  <c r="AV85" i="2" s="1"/>
  <c r="AU83" i="2"/>
  <c r="AU85" i="2" s="1"/>
  <c r="AT83" i="2"/>
  <c r="AT85" i="2" s="1"/>
  <c r="AO83" i="2"/>
  <c r="AO85" i="2" s="1"/>
  <c r="AN83" i="2"/>
  <c r="AN85" i="2" s="1"/>
  <c r="AM83" i="2"/>
  <c r="AM85" i="2" s="1"/>
  <c r="AL83" i="2"/>
  <c r="AK83" i="2"/>
  <c r="AJ83" i="2"/>
  <c r="AJ85" i="2" s="1"/>
  <c r="AI83" i="2"/>
  <c r="AI85" i="2" s="1"/>
  <c r="AH83" i="2"/>
  <c r="AH85" i="2" s="1"/>
  <c r="AG83" i="2"/>
  <c r="AG85" i="2" s="1"/>
  <c r="AF83" i="2"/>
  <c r="AF85" i="2" s="1"/>
  <c r="AE83" i="2"/>
  <c r="AE85" i="2" s="1"/>
  <c r="AD83" i="2"/>
  <c r="Y83" i="2"/>
  <c r="X83" i="2"/>
  <c r="X85" i="2" s="1"/>
  <c r="W83" i="2"/>
  <c r="W85" i="2" s="1"/>
  <c r="V83" i="2"/>
  <c r="V85" i="2" s="1"/>
  <c r="U83" i="2"/>
  <c r="U85" i="2" s="1"/>
  <c r="T83" i="2"/>
  <c r="T85" i="2" s="1"/>
  <c r="S83" i="2"/>
  <c r="S85" i="2" s="1"/>
  <c r="R83" i="2"/>
  <c r="Q83" i="2"/>
  <c r="P83" i="2"/>
  <c r="P85" i="2" s="1"/>
  <c r="O83" i="2"/>
  <c r="O85" i="2" s="1"/>
  <c r="N83" i="2"/>
  <c r="N85" i="2" s="1"/>
  <c r="BE82" i="2"/>
  <c r="BE87" i="2" s="1"/>
  <c r="BE90" i="2" s="1"/>
  <c r="BD82" i="2"/>
  <c r="BD87" i="2" s="1"/>
  <c r="BD90" i="2" s="1"/>
  <c r="BC82" i="2"/>
  <c r="BC87" i="2" s="1"/>
  <c r="BC90" i="2" s="1"/>
  <c r="BB82" i="2"/>
  <c r="BA82" i="2"/>
  <c r="BA87" i="2" s="1"/>
  <c r="BA90" i="2" s="1"/>
  <c r="AZ82" i="2"/>
  <c r="AZ87" i="2" s="1"/>
  <c r="AZ90" i="2" s="1"/>
  <c r="AY82" i="2"/>
  <c r="AY87" i="2" s="1"/>
  <c r="AY90" i="2" s="1"/>
  <c r="AX82" i="2"/>
  <c r="AX87" i="2" s="1"/>
  <c r="AX90" i="2" s="1"/>
  <c r="AW82" i="2"/>
  <c r="AW87" i="2" s="1"/>
  <c r="AW90" i="2" s="1"/>
  <c r="AV82" i="2"/>
  <c r="AV87" i="2" s="1"/>
  <c r="AV90" i="2" s="1"/>
  <c r="AU82" i="2"/>
  <c r="AU87" i="2" s="1"/>
  <c r="AU90" i="2" s="1"/>
  <c r="AT82" i="2"/>
  <c r="AO82" i="2"/>
  <c r="AO87" i="2" s="1"/>
  <c r="AO90" i="2" s="1"/>
  <c r="AN82" i="2"/>
  <c r="AN87" i="2" s="1"/>
  <c r="AN90" i="2" s="1"/>
  <c r="AM82" i="2"/>
  <c r="AM87" i="2" s="1"/>
  <c r="AM90" i="2" s="1"/>
  <c r="AL82" i="2"/>
  <c r="AK82" i="2"/>
  <c r="AK87" i="2" s="1"/>
  <c r="AK90" i="2" s="1"/>
  <c r="AJ82" i="2"/>
  <c r="AJ87" i="2" s="1"/>
  <c r="AJ90" i="2" s="1"/>
  <c r="AI82" i="2"/>
  <c r="AI87" i="2" s="1"/>
  <c r="AI90" i="2" s="1"/>
  <c r="AH82" i="2"/>
  <c r="AG82" i="2"/>
  <c r="AG87" i="2" s="1"/>
  <c r="AG90" i="2" s="1"/>
  <c r="AF82" i="2"/>
  <c r="AF87" i="2" s="1"/>
  <c r="AF90" i="2" s="1"/>
  <c r="AE82" i="2"/>
  <c r="AE87" i="2" s="1"/>
  <c r="AE90" i="2" s="1"/>
  <c r="AD82" i="2"/>
  <c r="AD87" i="2" s="1"/>
  <c r="AD90" i="2" s="1"/>
  <c r="Y82" i="2"/>
  <c r="Y87" i="2" s="1"/>
  <c r="Y90" i="2" s="1"/>
  <c r="X82" i="2"/>
  <c r="X87" i="2" s="1"/>
  <c r="X90" i="2" s="1"/>
  <c r="W82" i="2"/>
  <c r="W87" i="2" s="1"/>
  <c r="W90" i="2" s="1"/>
  <c r="V82" i="2"/>
  <c r="U82" i="2"/>
  <c r="U87" i="2" s="1"/>
  <c r="U90" i="2" s="1"/>
  <c r="T82" i="2"/>
  <c r="T87" i="2" s="1"/>
  <c r="T90" i="2" s="1"/>
  <c r="S82" i="2"/>
  <c r="S87" i="2" s="1"/>
  <c r="S90" i="2" s="1"/>
  <c r="R82" i="2"/>
  <c r="Q82" i="2"/>
  <c r="Q87" i="2" s="1"/>
  <c r="Q90" i="2" s="1"/>
  <c r="P82" i="2"/>
  <c r="P87" i="2" s="1"/>
  <c r="P90" i="2" s="1"/>
  <c r="O82" i="2"/>
  <c r="O87" i="2" s="1"/>
  <c r="O90" i="2" s="1"/>
  <c r="N82" i="2"/>
  <c r="BE76" i="2"/>
  <c r="G18" i="4" s="1"/>
  <c r="BD76" i="2"/>
  <c r="F18" i="4" s="1"/>
  <c r="BC76" i="2"/>
  <c r="E18" i="4" s="1"/>
  <c r="BB76" i="2"/>
  <c r="D18" i="4" s="1"/>
  <c r="BA76" i="2"/>
  <c r="C18" i="4" s="1"/>
  <c r="AZ76" i="2"/>
  <c r="B18" i="4" s="1"/>
  <c r="AY76" i="2"/>
  <c r="G9" i="4" s="1"/>
  <c r="AX76" i="2"/>
  <c r="F9" i="4" s="1"/>
  <c r="AW76" i="2"/>
  <c r="E9" i="4" s="1"/>
  <c r="AV76" i="2"/>
  <c r="D9" i="4" s="1"/>
  <c r="AU76" i="2"/>
  <c r="C9" i="4" s="1"/>
  <c r="AT76" i="2"/>
  <c r="B9" i="4" s="1"/>
  <c r="AO76" i="2"/>
  <c r="G54" i="4" s="1"/>
  <c r="AN76" i="2"/>
  <c r="F54" i="4" s="1"/>
  <c r="AM76" i="2"/>
  <c r="E54" i="4" s="1"/>
  <c r="AL76" i="2"/>
  <c r="D54" i="4" s="1"/>
  <c r="AK76" i="2"/>
  <c r="C54" i="4" s="1"/>
  <c r="AJ76" i="2"/>
  <c r="B54" i="4" s="1"/>
  <c r="AI76" i="2"/>
  <c r="G45" i="4" s="1"/>
  <c r="AH76" i="2"/>
  <c r="F45" i="4" s="1"/>
  <c r="AG76" i="2"/>
  <c r="E45" i="4" s="1"/>
  <c r="AF76" i="2"/>
  <c r="D45" i="4" s="1"/>
  <c r="AE76" i="2"/>
  <c r="C45" i="4" s="1"/>
  <c r="AD76" i="2"/>
  <c r="B45" i="4" s="1"/>
  <c r="Y76" i="2"/>
  <c r="G36" i="4" s="1"/>
  <c r="X76" i="2"/>
  <c r="F36" i="4" s="1"/>
  <c r="W76" i="2"/>
  <c r="E36" i="4" s="1"/>
  <c r="V76" i="2"/>
  <c r="D36" i="4" s="1"/>
  <c r="U76" i="2"/>
  <c r="C36" i="4" s="1"/>
  <c r="T76" i="2"/>
  <c r="B36" i="4" s="1"/>
  <c r="S76" i="2"/>
  <c r="G27" i="4" s="1"/>
  <c r="R76" i="2"/>
  <c r="F27" i="4" s="1"/>
  <c r="Q76" i="2"/>
  <c r="E27" i="4" s="1"/>
  <c r="P76" i="2"/>
  <c r="D27" i="4" s="1"/>
  <c r="O76" i="2"/>
  <c r="C27" i="4" s="1"/>
  <c r="N76" i="2"/>
  <c r="B27" i="4" s="1"/>
  <c r="BE65" i="2"/>
  <c r="BE67" i="2" s="1"/>
  <c r="BD65" i="2"/>
  <c r="BD67" i="2" s="1"/>
  <c r="BC65" i="2"/>
  <c r="BC67" i="2" s="1"/>
  <c r="BB65" i="2"/>
  <c r="BB67" i="2" s="1"/>
  <c r="BA65" i="2"/>
  <c r="BA67" i="2" s="1"/>
  <c r="AZ65" i="2"/>
  <c r="AZ67" i="2" s="1"/>
  <c r="AY65" i="2"/>
  <c r="AY67" i="2" s="1"/>
  <c r="AX65" i="2"/>
  <c r="AX67" i="2" s="1"/>
  <c r="AW65" i="2"/>
  <c r="AW67" i="2" s="1"/>
  <c r="AV65" i="2"/>
  <c r="AV67" i="2" s="1"/>
  <c r="AU65" i="2"/>
  <c r="AU67" i="2" s="1"/>
  <c r="AT65" i="2"/>
  <c r="AT67" i="2" s="1"/>
  <c r="AO65" i="2"/>
  <c r="AO67" i="2" s="1"/>
  <c r="AN65" i="2"/>
  <c r="AN67" i="2" s="1"/>
  <c r="AM65" i="2"/>
  <c r="AM67" i="2" s="1"/>
  <c r="AL65" i="2"/>
  <c r="AL67" i="2" s="1"/>
  <c r="AK65" i="2"/>
  <c r="AK67" i="2" s="1"/>
  <c r="AJ65" i="2"/>
  <c r="AJ67" i="2" s="1"/>
  <c r="AI65" i="2"/>
  <c r="AI67" i="2" s="1"/>
  <c r="AH65" i="2"/>
  <c r="AH67" i="2" s="1"/>
  <c r="AG65" i="2"/>
  <c r="AG67" i="2" s="1"/>
  <c r="AF65" i="2"/>
  <c r="AF67" i="2" s="1"/>
  <c r="AE65" i="2"/>
  <c r="AE67" i="2" s="1"/>
  <c r="AD65" i="2"/>
  <c r="AD67" i="2" s="1"/>
  <c r="Y65" i="2"/>
  <c r="Y67" i="2" s="1"/>
  <c r="X65" i="2"/>
  <c r="X67" i="2" s="1"/>
  <c r="W65" i="2"/>
  <c r="W67" i="2" s="1"/>
  <c r="V65" i="2"/>
  <c r="V67" i="2" s="1"/>
  <c r="U65" i="2"/>
  <c r="U67" i="2" s="1"/>
  <c r="T65" i="2"/>
  <c r="T67" i="2" s="1"/>
  <c r="S65" i="2"/>
  <c r="S67" i="2" s="1"/>
  <c r="R65" i="2"/>
  <c r="R67" i="2" s="1"/>
  <c r="Q65" i="2"/>
  <c r="Q67" i="2" s="1"/>
  <c r="P65" i="2"/>
  <c r="P67" i="2" s="1"/>
  <c r="O65" i="2"/>
  <c r="O67" i="2" s="1"/>
  <c r="N65" i="2"/>
  <c r="N67" i="2" s="1"/>
  <c r="BE64" i="2"/>
  <c r="BE69" i="2" s="1"/>
  <c r="BE72" i="2" s="1"/>
  <c r="BD64" i="2"/>
  <c r="BD69" i="2" s="1"/>
  <c r="BD72" i="2" s="1"/>
  <c r="BC64" i="2"/>
  <c r="BC69" i="2" s="1"/>
  <c r="BC72" i="2" s="1"/>
  <c r="BB64" i="2"/>
  <c r="BB69" i="2" s="1"/>
  <c r="BB72" i="2" s="1"/>
  <c r="BA64" i="2"/>
  <c r="BA69" i="2" s="1"/>
  <c r="BA72" i="2" s="1"/>
  <c r="AZ64" i="2"/>
  <c r="AZ69" i="2" s="1"/>
  <c r="AZ72" i="2" s="1"/>
  <c r="AY64" i="2"/>
  <c r="AY69" i="2" s="1"/>
  <c r="AY72" i="2" s="1"/>
  <c r="AX64" i="2"/>
  <c r="AX69" i="2" s="1"/>
  <c r="AX72" i="2" s="1"/>
  <c r="AW64" i="2"/>
  <c r="AW69" i="2" s="1"/>
  <c r="AW72" i="2" s="1"/>
  <c r="AV64" i="2"/>
  <c r="AV69" i="2" s="1"/>
  <c r="AV72" i="2" s="1"/>
  <c r="AU64" i="2"/>
  <c r="AU69" i="2" s="1"/>
  <c r="AU72" i="2" s="1"/>
  <c r="AT64" i="2"/>
  <c r="AT69" i="2" s="1"/>
  <c r="AT72" i="2" s="1"/>
  <c r="AO64" i="2"/>
  <c r="AO69" i="2" s="1"/>
  <c r="AO72" i="2" s="1"/>
  <c r="AN64" i="2"/>
  <c r="AN69" i="2" s="1"/>
  <c r="AN72" i="2" s="1"/>
  <c r="AM64" i="2"/>
  <c r="AM69" i="2" s="1"/>
  <c r="AM72" i="2" s="1"/>
  <c r="AL64" i="2"/>
  <c r="AL69" i="2" s="1"/>
  <c r="AL72" i="2" s="1"/>
  <c r="AK64" i="2"/>
  <c r="AK69" i="2" s="1"/>
  <c r="AK72" i="2" s="1"/>
  <c r="AJ64" i="2"/>
  <c r="AJ69" i="2" s="1"/>
  <c r="AJ72" i="2" s="1"/>
  <c r="AI64" i="2"/>
  <c r="AI69" i="2" s="1"/>
  <c r="AI72" i="2" s="1"/>
  <c r="AH64" i="2"/>
  <c r="AH69" i="2" s="1"/>
  <c r="AH72" i="2" s="1"/>
  <c r="AG64" i="2"/>
  <c r="AG69" i="2" s="1"/>
  <c r="AG72" i="2" s="1"/>
  <c r="AF64" i="2"/>
  <c r="AF69" i="2" s="1"/>
  <c r="AF72" i="2" s="1"/>
  <c r="AE64" i="2"/>
  <c r="AE69" i="2" s="1"/>
  <c r="AE72" i="2" s="1"/>
  <c r="AD64" i="2"/>
  <c r="AD69" i="2" s="1"/>
  <c r="AD72" i="2" s="1"/>
  <c r="Y64" i="2"/>
  <c r="Y69" i="2" s="1"/>
  <c r="Y72" i="2" s="1"/>
  <c r="X64" i="2"/>
  <c r="X69" i="2" s="1"/>
  <c r="X72" i="2" s="1"/>
  <c r="W64" i="2"/>
  <c r="W69" i="2" s="1"/>
  <c r="W72" i="2" s="1"/>
  <c r="V64" i="2"/>
  <c r="V69" i="2" s="1"/>
  <c r="V72" i="2" s="1"/>
  <c r="U64" i="2"/>
  <c r="U69" i="2" s="1"/>
  <c r="U72" i="2" s="1"/>
  <c r="T64" i="2"/>
  <c r="T69" i="2" s="1"/>
  <c r="T72" i="2" s="1"/>
  <c r="S64" i="2"/>
  <c r="S69" i="2" s="1"/>
  <c r="S72" i="2" s="1"/>
  <c r="R64" i="2"/>
  <c r="R69" i="2" s="1"/>
  <c r="R72" i="2" s="1"/>
  <c r="Q64" i="2"/>
  <c r="Q69" i="2" s="1"/>
  <c r="Q72" i="2" s="1"/>
  <c r="P64" i="2"/>
  <c r="P69" i="2" s="1"/>
  <c r="P72" i="2" s="1"/>
  <c r="O64" i="2"/>
  <c r="O69" i="2" s="1"/>
  <c r="O72" i="2" s="1"/>
  <c r="N64" i="2"/>
  <c r="N69" i="2" s="1"/>
  <c r="N72" i="2" s="1"/>
  <c r="BE58" i="2"/>
  <c r="G17" i="4" s="1"/>
  <c r="BD58" i="2"/>
  <c r="F17" i="4" s="1"/>
  <c r="BC58" i="2"/>
  <c r="E17" i="4" s="1"/>
  <c r="BB58" i="2"/>
  <c r="D17" i="4" s="1"/>
  <c r="BA58" i="2"/>
  <c r="C17" i="4" s="1"/>
  <c r="AZ58" i="2"/>
  <c r="B17" i="4" s="1"/>
  <c r="AY58" i="2"/>
  <c r="G8" i="4" s="1"/>
  <c r="AX58" i="2"/>
  <c r="F8" i="4" s="1"/>
  <c r="AW58" i="2"/>
  <c r="E8" i="4" s="1"/>
  <c r="AV58" i="2"/>
  <c r="D8" i="4" s="1"/>
  <c r="AU58" i="2"/>
  <c r="C8" i="4" s="1"/>
  <c r="AT58" i="2"/>
  <c r="B8" i="4" s="1"/>
  <c r="AO58" i="2"/>
  <c r="G53" i="4" s="1"/>
  <c r="AN58" i="2"/>
  <c r="F53" i="4" s="1"/>
  <c r="AM58" i="2"/>
  <c r="E53" i="4" s="1"/>
  <c r="AL58" i="2"/>
  <c r="D53" i="4" s="1"/>
  <c r="AK58" i="2"/>
  <c r="C53" i="4" s="1"/>
  <c r="AJ58" i="2"/>
  <c r="B53" i="4" s="1"/>
  <c r="AI58" i="2"/>
  <c r="G44" i="4" s="1"/>
  <c r="AH58" i="2"/>
  <c r="F44" i="4" s="1"/>
  <c r="AG58" i="2"/>
  <c r="E44" i="4" s="1"/>
  <c r="AF58" i="2"/>
  <c r="D44" i="4" s="1"/>
  <c r="AE58" i="2"/>
  <c r="C44" i="4" s="1"/>
  <c r="AD58" i="2"/>
  <c r="B44" i="4" s="1"/>
  <c r="Y58" i="2"/>
  <c r="G35" i="4" s="1"/>
  <c r="X58" i="2"/>
  <c r="F35" i="4" s="1"/>
  <c r="W58" i="2"/>
  <c r="E35" i="4" s="1"/>
  <c r="V58" i="2"/>
  <c r="D35" i="4" s="1"/>
  <c r="U58" i="2"/>
  <c r="C35" i="4" s="1"/>
  <c r="T58" i="2"/>
  <c r="B35" i="4" s="1"/>
  <c r="S58" i="2"/>
  <c r="G26" i="4" s="1"/>
  <c r="R58" i="2"/>
  <c r="F26" i="4" s="1"/>
  <c r="Q58" i="2"/>
  <c r="E26" i="4" s="1"/>
  <c r="P58" i="2"/>
  <c r="D26" i="4" s="1"/>
  <c r="O58" i="2"/>
  <c r="C26" i="4" s="1"/>
  <c r="N58" i="2"/>
  <c r="B26" i="4" s="1"/>
  <c r="BE47" i="2"/>
  <c r="BE49" i="2" s="1"/>
  <c r="BD47" i="2"/>
  <c r="BD49" i="2" s="1"/>
  <c r="BC47" i="2"/>
  <c r="BC49" i="2" s="1"/>
  <c r="BB47" i="2"/>
  <c r="BB49" i="2" s="1"/>
  <c r="BA47" i="2"/>
  <c r="BA49" i="2" s="1"/>
  <c r="AZ47" i="2"/>
  <c r="AZ49" i="2" s="1"/>
  <c r="AY47" i="2"/>
  <c r="AY49" i="2" s="1"/>
  <c r="AX47" i="2"/>
  <c r="AX49" i="2" s="1"/>
  <c r="AW47" i="2"/>
  <c r="AW49" i="2" s="1"/>
  <c r="AV47" i="2"/>
  <c r="AV49" i="2" s="1"/>
  <c r="AU47" i="2"/>
  <c r="AU49" i="2" s="1"/>
  <c r="AT47" i="2"/>
  <c r="AT49" i="2" s="1"/>
  <c r="AO47" i="2"/>
  <c r="AO49" i="2" s="1"/>
  <c r="AN47" i="2"/>
  <c r="AN49" i="2" s="1"/>
  <c r="AM47" i="2"/>
  <c r="AM49" i="2" s="1"/>
  <c r="AL47" i="2"/>
  <c r="AL49" i="2" s="1"/>
  <c r="AK47" i="2"/>
  <c r="AK49" i="2" s="1"/>
  <c r="AJ47" i="2"/>
  <c r="AJ49" i="2" s="1"/>
  <c r="AI47" i="2"/>
  <c r="AI49" i="2" s="1"/>
  <c r="AH47" i="2"/>
  <c r="AH49" i="2" s="1"/>
  <c r="AG47" i="2"/>
  <c r="AG49" i="2" s="1"/>
  <c r="AF47" i="2"/>
  <c r="AF49" i="2" s="1"/>
  <c r="AE47" i="2"/>
  <c r="AE49" i="2" s="1"/>
  <c r="AD47" i="2"/>
  <c r="AD49" i="2" s="1"/>
  <c r="Y47" i="2"/>
  <c r="Y49" i="2" s="1"/>
  <c r="X47" i="2"/>
  <c r="X49" i="2" s="1"/>
  <c r="W47" i="2"/>
  <c r="W49" i="2" s="1"/>
  <c r="V47" i="2"/>
  <c r="V49" i="2" s="1"/>
  <c r="U47" i="2"/>
  <c r="U49" i="2" s="1"/>
  <c r="T47" i="2"/>
  <c r="T49" i="2" s="1"/>
  <c r="S47" i="2"/>
  <c r="S49" i="2" s="1"/>
  <c r="R47" i="2"/>
  <c r="R49" i="2" s="1"/>
  <c r="Q47" i="2"/>
  <c r="Q49" i="2" s="1"/>
  <c r="P47" i="2"/>
  <c r="P49" i="2" s="1"/>
  <c r="O47" i="2"/>
  <c r="O49" i="2" s="1"/>
  <c r="N47" i="2"/>
  <c r="N49" i="2" s="1"/>
  <c r="BE46" i="2"/>
  <c r="BE51" i="2" s="1"/>
  <c r="BE54" i="2" s="1"/>
  <c r="BD46" i="2"/>
  <c r="BD51" i="2" s="1"/>
  <c r="BD54" i="2" s="1"/>
  <c r="BC46" i="2"/>
  <c r="BC51" i="2" s="1"/>
  <c r="BC54" i="2" s="1"/>
  <c r="BB46" i="2"/>
  <c r="BB51" i="2" s="1"/>
  <c r="BB54" i="2" s="1"/>
  <c r="BA46" i="2"/>
  <c r="BA51" i="2" s="1"/>
  <c r="BA54" i="2" s="1"/>
  <c r="AZ46" i="2"/>
  <c r="AZ51" i="2" s="1"/>
  <c r="AZ54" i="2" s="1"/>
  <c r="AY46" i="2"/>
  <c r="AY51" i="2" s="1"/>
  <c r="AY54" i="2" s="1"/>
  <c r="AX46" i="2"/>
  <c r="AX51" i="2" s="1"/>
  <c r="AX54" i="2" s="1"/>
  <c r="AW46" i="2"/>
  <c r="AW51" i="2" s="1"/>
  <c r="AW54" i="2" s="1"/>
  <c r="AV46" i="2"/>
  <c r="AV51" i="2" s="1"/>
  <c r="AV54" i="2" s="1"/>
  <c r="AU46" i="2"/>
  <c r="AU51" i="2" s="1"/>
  <c r="AU54" i="2" s="1"/>
  <c r="AT46" i="2"/>
  <c r="AT51" i="2" s="1"/>
  <c r="AT54" i="2" s="1"/>
  <c r="AO46" i="2"/>
  <c r="AO51" i="2" s="1"/>
  <c r="AO54" i="2" s="1"/>
  <c r="AN46" i="2"/>
  <c r="AN51" i="2" s="1"/>
  <c r="AN54" i="2" s="1"/>
  <c r="AM46" i="2"/>
  <c r="AM51" i="2" s="1"/>
  <c r="AM54" i="2" s="1"/>
  <c r="AL46" i="2"/>
  <c r="AL51" i="2" s="1"/>
  <c r="AL54" i="2" s="1"/>
  <c r="AK46" i="2"/>
  <c r="AK51" i="2" s="1"/>
  <c r="AK54" i="2" s="1"/>
  <c r="AJ46" i="2"/>
  <c r="AJ51" i="2" s="1"/>
  <c r="AJ54" i="2" s="1"/>
  <c r="AI46" i="2"/>
  <c r="AI51" i="2" s="1"/>
  <c r="AI54" i="2" s="1"/>
  <c r="AH46" i="2"/>
  <c r="AH51" i="2" s="1"/>
  <c r="AH54" i="2" s="1"/>
  <c r="AG46" i="2"/>
  <c r="AG51" i="2" s="1"/>
  <c r="AG54" i="2" s="1"/>
  <c r="AF46" i="2"/>
  <c r="AF51" i="2" s="1"/>
  <c r="AF54" i="2" s="1"/>
  <c r="AE46" i="2"/>
  <c r="AE51" i="2" s="1"/>
  <c r="AE54" i="2" s="1"/>
  <c r="AD46" i="2"/>
  <c r="AD51" i="2" s="1"/>
  <c r="AD54" i="2" s="1"/>
  <c r="Y46" i="2"/>
  <c r="Y51" i="2" s="1"/>
  <c r="Y54" i="2" s="1"/>
  <c r="X46" i="2"/>
  <c r="X51" i="2" s="1"/>
  <c r="X54" i="2" s="1"/>
  <c r="W46" i="2"/>
  <c r="W51" i="2" s="1"/>
  <c r="W54" i="2" s="1"/>
  <c r="V46" i="2"/>
  <c r="V51" i="2" s="1"/>
  <c r="V54" i="2" s="1"/>
  <c r="U46" i="2"/>
  <c r="U51" i="2" s="1"/>
  <c r="U54" i="2" s="1"/>
  <c r="T46" i="2"/>
  <c r="T51" i="2" s="1"/>
  <c r="T54" i="2" s="1"/>
  <c r="S46" i="2"/>
  <c r="S51" i="2" s="1"/>
  <c r="S54" i="2" s="1"/>
  <c r="R46" i="2"/>
  <c r="R51" i="2" s="1"/>
  <c r="R54" i="2" s="1"/>
  <c r="Q46" i="2"/>
  <c r="Q51" i="2" s="1"/>
  <c r="Q54" i="2" s="1"/>
  <c r="P46" i="2"/>
  <c r="P51" i="2" s="1"/>
  <c r="P54" i="2" s="1"/>
  <c r="O46" i="2"/>
  <c r="O51" i="2" s="1"/>
  <c r="O54" i="2" s="1"/>
  <c r="N46" i="2"/>
  <c r="N51" i="2" s="1"/>
  <c r="N54" i="2" s="1"/>
  <c r="BE40" i="2"/>
  <c r="G16" i="4" s="1"/>
  <c r="BD40" i="2"/>
  <c r="F16" i="4" s="1"/>
  <c r="BC40" i="2"/>
  <c r="E16" i="4" s="1"/>
  <c r="BB40" i="2"/>
  <c r="D16" i="4" s="1"/>
  <c r="BA40" i="2"/>
  <c r="C16" i="4" s="1"/>
  <c r="AZ40" i="2"/>
  <c r="B16" i="4" s="1"/>
  <c r="AY40" i="2"/>
  <c r="G7" i="4" s="1"/>
  <c r="AX40" i="2"/>
  <c r="F7" i="4" s="1"/>
  <c r="AW40" i="2"/>
  <c r="E7" i="4" s="1"/>
  <c r="AV40" i="2"/>
  <c r="D7" i="4" s="1"/>
  <c r="AU40" i="2"/>
  <c r="C7" i="4" s="1"/>
  <c r="AT40" i="2"/>
  <c r="B7" i="4" s="1"/>
  <c r="AO40" i="2"/>
  <c r="G52" i="4" s="1"/>
  <c r="AN40" i="2"/>
  <c r="F52" i="4" s="1"/>
  <c r="AM40" i="2"/>
  <c r="E52" i="4" s="1"/>
  <c r="AL40" i="2"/>
  <c r="D52" i="4" s="1"/>
  <c r="AK40" i="2"/>
  <c r="C52" i="4" s="1"/>
  <c r="AJ40" i="2"/>
  <c r="B52" i="4" s="1"/>
  <c r="AI40" i="2"/>
  <c r="G43" i="4" s="1"/>
  <c r="AH40" i="2"/>
  <c r="F43" i="4" s="1"/>
  <c r="AG40" i="2"/>
  <c r="E43" i="4" s="1"/>
  <c r="AF40" i="2"/>
  <c r="D43" i="4" s="1"/>
  <c r="AE40" i="2"/>
  <c r="C43" i="4" s="1"/>
  <c r="AD40" i="2"/>
  <c r="B43" i="4" s="1"/>
  <c r="Y40" i="2"/>
  <c r="G34" i="4" s="1"/>
  <c r="X40" i="2"/>
  <c r="F34" i="4" s="1"/>
  <c r="W40" i="2"/>
  <c r="E34" i="4" s="1"/>
  <c r="V40" i="2"/>
  <c r="D34" i="4" s="1"/>
  <c r="U40" i="2"/>
  <c r="C34" i="4" s="1"/>
  <c r="T40" i="2"/>
  <c r="B34" i="4" s="1"/>
  <c r="S40" i="2"/>
  <c r="G25" i="4" s="1"/>
  <c r="R40" i="2"/>
  <c r="F25" i="4" s="1"/>
  <c r="Q40" i="2"/>
  <c r="E25" i="4" s="1"/>
  <c r="P40" i="2"/>
  <c r="D25" i="4" s="1"/>
  <c r="O40" i="2"/>
  <c r="C25" i="4" s="1"/>
  <c r="N40" i="2"/>
  <c r="B25" i="4" s="1"/>
  <c r="AZ36" i="2"/>
  <c r="AN36" i="2"/>
  <c r="AF36" i="2"/>
  <c r="T36" i="2"/>
  <c r="BD33" i="2"/>
  <c r="BD36" i="2" s="1"/>
  <c r="BC33" i="2"/>
  <c r="BC36" i="2" s="1"/>
  <c r="AZ33" i="2"/>
  <c r="AY33" i="2"/>
  <c r="AY36" i="2" s="1"/>
  <c r="AV33" i="2"/>
  <c r="AV36" i="2" s="1"/>
  <c r="AU33" i="2"/>
  <c r="AU36" i="2" s="1"/>
  <c r="AN33" i="2"/>
  <c r="AM33" i="2"/>
  <c r="AM36" i="2" s="1"/>
  <c r="AJ33" i="2"/>
  <c r="AJ36" i="2" s="1"/>
  <c r="AI33" i="2"/>
  <c r="AI36" i="2" s="1"/>
  <c r="AF33" i="2"/>
  <c r="AE33" i="2"/>
  <c r="AE36" i="2" s="1"/>
  <c r="X33" i="2"/>
  <c r="X36" i="2" s="1"/>
  <c r="W33" i="2"/>
  <c r="W36" i="2" s="1"/>
  <c r="T33" i="2"/>
  <c r="S33" i="2"/>
  <c r="S36" i="2" s="1"/>
  <c r="P33" i="2"/>
  <c r="P36" i="2" s="1"/>
  <c r="O33" i="2"/>
  <c r="O36" i="2" s="1"/>
  <c r="G33" i="2"/>
  <c r="F33" i="2"/>
  <c r="E33" i="2"/>
  <c r="D33" i="2"/>
  <c r="C33" i="2"/>
  <c r="B33" i="2"/>
  <c r="BE31" i="2"/>
  <c r="BB31" i="2"/>
  <c r="BA31" i="2"/>
  <c r="AX31" i="2"/>
  <c r="AW31" i="2"/>
  <c r="AT31" i="2"/>
  <c r="AO31" i="2"/>
  <c r="AL31" i="2"/>
  <c r="AK31" i="2"/>
  <c r="AH31" i="2"/>
  <c r="AG31" i="2"/>
  <c r="AD31" i="2"/>
  <c r="Y31" i="2"/>
  <c r="V31" i="2"/>
  <c r="U31" i="2"/>
  <c r="R31" i="2"/>
  <c r="Q31" i="2"/>
  <c r="N31" i="2"/>
  <c r="G31" i="2"/>
  <c r="F31" i="2"/>
  <c r="E31" i="2"/>
  <c r="D31" i="2"/>
  <c r="C31" i="2"/>
  <c r="B31" i="2"/>
  <c r="G30" i="2"/>
  <c r="E30" i="2"/>
  <c r="BE29" i="2"/>
  <c r="BD29" i="2"/>
  <c r="BD31" i="2" s="1"/>
  <c r="BC29" i="2"/>
  <c r="BC31" i="2" s="1"/>
  <c r="BB29" i="2"/>
  <c r="BA29" i="2"/>
  <c r="AZ29" i="2"/>
  <c r="AZ31" i="2" s="1"/>
  <c r="AY29" i="2"/>
  <c r="AY31" i="2" s="1"/>
  <c r="AX29" i="2"/>
  <c r="AW29" i="2"/>
  <c r="AV29" i="2"/>
  <c r="AV31" i="2" s="1"/>
  <c r="AU29" i="2"/>
  <c r="AU31" i="2" s="1"/>
  <c r="AT29" i="2"/>
  <c r="AO29" i="2"/>
  <c r="AN29" i="2"/>
  <c r="AN31" i="2" s="1"/>
  <c r="AM29" i="2"/>
  <c r="AM31" i="2" s="1"/>
  <c r="AL29" i="2"/>
  <c r="AK29" i="2"/>
  <c r="AJ29" i="2"/>
  <c r="AJ31" i="2" s="1"/>
  <c r="AI29" i="2"/>
  <c r="AI31" i="2" s="1"/>
  <c r="AH29" i="2"/>
  <c r="AG29" i="2"/>
  <c r="AF29" i="2"/>
  <c r="AF31" i="2" s="1"/>
  <c r="AE29" i="2"/>
  <c r="AE31" i="2" s="1"/>
  <c r="AD29" i="2"/>
  <c r="Y29" i="2"/>
  <c r="X29" i="2"/>
  <c r="X31" i="2" s="1"/>
  <c r="W29" i="2"/>
  <c r="W31" i="2" s="1"/>
  <c r="V29" i="2"/>
  <c r="U29" i="2"/>
  <c r="T29" i="2"/>
  <c r="T31" i="2" s="1"/>
  <c r="S29" i="2"/>
  <c r="S31" i="2" s="1"/>
  <c r="R29" i="2"/>
  <c r="Q29" i="2"/>
  <c r="P29" i="2"/>
  <c r="P31" i="2" s="1"/>
  <c r="O29" i="2"/>
  <c r="O31" i="2" s="1"/>
  <c r="N29" i="2"/>
  <c r="G29" i="2"/>
  <c r="E29" i="2"/>
  <c r="BE28" i="2"/>
  <c r="BE33" i="2" s="1"/>
  <c r="BE36" i="2" s="1"/>
  <c r="BD28" i="2"/>
  <c r="BC28" i="2"/>
  <c r="BB28" i="2"/>
  <c r="BB33" i="2" s="1"/>
  <c r="BB36" i="2" s="1"/>
  <c r="BA28" i="2"/>
  <c r="BA33" i="2" s="1"/>
  <c r="BA36" i="2" s="1"/>
  <c r="AZ28" i="2"/>
  <c r="AY28" i="2"/>
  <c r="AX28" i="2"/>
  <c r="AX33" i="2" s="1"/>
  <c r="AX36" i="2" s="1"/>
  <c r="AW28" i="2"/>
  <c r="AW33" i="2" s="1"/>
  <c r="AW36" i="2" s="1"/>
  <c r="AV28" i="2"/>
  <c r="AU28" i="2"/>
  <c r="AT28" i="2"/>
  <c r="AT33" i="2" s="1"/>
  <c r="AT36" i="2" s="1"/>
  <c r="AO28" i="2"/>
  <c r="AO33" i="2" s="1"/>
  <c r="AO36" i="2" s="1"/>
  <c r="AN28" i="2"/>
  <c r="AM28" i="2"/>
  <c r="AL28" i="2"/>
  <c r="AL33" i="2" s="1"/>
  <c r="AL36" i="2" s="1"/>
  <c r="AK28" i="2"/>
  <c r="AK33" i="2" s="1"/>
  <c r="AK36" i="2" s="1"/>
  <c r="AJ28" i="2"/>
  <c r="AI28" i="2"/>
  <c r="AH28" i="2"/>
  <c r="AH33" i="2" s="1"/>
  <c r="AH36" i="2" s="1"/>
  <c r="AG28" i="2"/>
  <c r="AG33" i="2" s="1"/>
  <c r="AG36" i="2" s="1"/>
  <c r="AF28" i="2"/>
  <c r="AE28" i="2"/>
  <c r="AD28" i="2"/>
  <c r="AD33" i="2" s="1"/>
  <c r="AD36" i="2" s="1"/>
  <c r="Y28" i="2"/>
  <c r="Y33" i="2" s="1"/>
  <c r="Y36" i="2" s="1"/>
  <c r="X28" i="2"/>
  <c r="W28" i="2"/>
  <c r="V28" i="2"/>
  <c r="V33" i="2" s="1"/>
  <c r="V36" i="2" s="1"/>
  <c r="U28" i="2"/>
  <c r="U33" i="2" s="1"/>
  <c r="U36" i="2" s="1"/>
  <c r="T28" i="2"/>
  <c r="S28" i="2"/>
  <c r="R28" i="2"/>
  <c r="R33" i="2" s="1"/>
  <c r="R36" i="2" s="1"/>
  <c r="Q28" i="2"/>
  <c r="Q33" i="2" s="1"/>
  <c r="Q36" i="2" s="1"/>
  <c r="P28" i="2"/>
  <c r="O28" i="2"/>
  <c r="N28" i="2"/>
  <c r="N33" i="2" s="1"/>
  <c r="N36" i="2" s="1"/>
  <c r="BE22" i="2"/>
  <c r="G15" i="4" s="1"/>
  <c r="BD22" i="2"/>
  <c r="F15" i="4" s="1"/>
  <c r="BC22" i="2"/>
  <c r="E15" i="4" s="1"/>
  <c r="BB22" i="2"/>
  <c r="D15" i="4" s="1"/>
  <c r="BA22" i="2"/>
  <c r="C15" i="4" s="1"/>
  <c r="AZ22" i="2"/>
  <c r="B15" i="4" s="1"/>
  <c r="AY22" i="2"/>
  <c r="G6" i="4" s="1"/>
  <c r="AX22" i="2"/>
  <c r="F6" i="4" s="1"/>
  <c r="AW22" i="2"/>
  <c r="E6" i="4" s="1"/>
  <c r="AV22" i="2"/>
  <c r="D6" i="4" s="1"/>
  <c r="AU22" i="2"/>
  <c r="C6" i="4" s="1"/>
  <c r="AT22" i="2"/>
  <c r="B6" i="4" s="1"/>
  <c r="AO22" i="2"/>
  <c r="G51" i="4" s="1"/>
  <c r="AN22" i="2"/>
  <c r="F51" i="4" s="1"/>
  <c r="AM22" i="2"/>
  <c r="E51" i="4" s="1"/>
  <c r="AL22" i="2"/>
  <c r="D51" i="4" s="1"/>
  <c r="AK22" i="2"/>
  <c r="C51" i="4" s="1"/>
  <c r="AJ22" i="2"/>
  <c r="B51" i="4" s="1"/>
  <c r="AI22" i="2"/>
  <c r="G42" i="4" s="1"/>
  <c r="AH22" i="2"/>
  <c r="F42" i="4" s="1"/>
  <c r="AG22" i="2"/>
  <c r="E42" i="4" s="1"/>
  <c r="AF22" i="2"/>
  <c r="D42" i="4" s="1"/>
  <c r="AE22" i="2"/>
  <c r="C42" i="4" s="1"/>
  <c r="AD22" i="2"/>
  <c r="B42" i="4" s="1"/>
  <c r="Y22" i="2"/>
  <c r="G33" i="4" s="1"/>
  <c r="X22" i="2"/>
  <c r="F33" i="4" s="1"/>
  <c r="W22" i="2"/>
  <c r="E33" i="4" s="1"/>
  <c r="V22" i="2"/>
  <c r="D33" i="4" s="1"/>
  <c r="U22" i="2"/>
  <c r="C33" i="4" s="1"/>
  <c r="T22" i="2"/>
  <c r="B33" i="4" s="1"/>
  <c r="S22" i="2"/>
  <c r="G24" i="4" s="1"/>
  <c r="R22" i="2"/>
  <c r="F24" i="4" s="1"/>
  <c r="Q22" i="2"/>
  <c r="E24" i="4" s="1"/>
  <c r="P22" i="2"/>
  <c r="D24" i="4" s="1"/>
  <c r="O22" i="2"/>
  <c r="C24" i="4" s="1"/>
  <c r="N22" i="2"/>
  <c r="B24" i="4" s="1"/>
  <c r="CW20" i="2"/>
  <c r="CS20" i="2"/>
  <c r="CO20" i="2"/>
  <c r="F20" i="2"/>
  <c r="F29" i="2" s="1"/>
  <c r="E20" i="2"/>
  <c r="D20" i="2"/>
  <c r="D30" i="2" s="1"/>
  <c r="C20" i="2"/>
  <c r="B20" i="2"/>
  <c r="B30" i="2" s="1"/>
  <c r="B34" i="2" s="1"/>
  <c r="F19" i="2"/>
  <c r="E19" i="2"/>
  <c r="D19" i="2"/>
  <c r="C19" i="2"/>
  <c r="B19" i="2"/>
  <c r="AZ15" i="2"/>
  <c r="AZ18" i="2" s="1"/>
  <c r="AN15" i="2"/>
  <c r="AN18" i="2" s="1"/>
  <c r="AN19" i="2" s="1"/>
  <c r="AJ15" i="2"/>
  <c r="AJ18" i="2" s="1"/>
  <c r="AF15" i="2"/>
  <c r="AF18" i="2" s="1"/>
  <c r="AF19" i="2" s="1"/>
  <c r="X15" i="2"/>
  <c r="X18" i="2" s="1"/>
  <c r="T15" i="2"/>
  <c r="T18" i="2" s="1"/>
  <c r="T19" i="2" s="1"/>
  <c r="P15" i="2"/>
  <c r="P18" i="2" s="1"/>
  <c r="F13" i="2"/>
  <c r="B13" i="2"/>
  <c r="CY12" i="2"/>
  <c r="CY20" i="2" s="1"/>
  <c r="CX12" i="2"/>
  <c r="CX20" i="2" s="1"/>
  <c r="CW12" i="2"/>
  <c r="CV12" i="2"/>
  <c r="CV20" i="2" s="1"/>
  <c r="CU12" i="2"/>
  <c r="CU20" i="2" s="1"/>
  <c r="CT12" i="2"/>
  <c r="CT20" i="2" s="1"/>
  <c r="CS12" i="2"/>
  <c r="CR12" i="2"/>
  <c r="CR20" i="2" s="1"/>
  <c r="CQ12" i="2"/>
  <c r="CQ20" i="2" s="1"/>
  <c r="CP12" i="2"/>
  <c r="CP20" i="2" s="1"/>
  <c r="CO12" i="2"/>
  <c r="CN12" i="2"/>
  <c r="CN20" i="2" s="1"/>
  <c r="CL12" i="2"/>
  <c r="CL20" i="2" s="1"/>
  <c r="CK12" i="2"/>
  <c r="CK20" i="2" s="1"/>
  <c r="CY11" i="2"/>
  <c r="CY29" i="2" s="1"/>
  <c r="CX11" i="2"/>
  <c r="CX29" i="2" s="1"/>
  <c r="CW11" i="2"/>
  <c r="CW29" i="2" s="1"/>
  <c r="CV11" i="2"/>
  <c r="CV29" i="2" s="1"/>
  <c r="CU11" i="2"/>
  <c r="CU29" i="2" s="1"/>
  <c r="CT11" i="2"/>
  <c r="CT29" i="2" s="1"/>
  <c r="CS11" i="2"/>
  <c r="CS29" i="2" s="1"/>
  <c r="CR11" i="2"/>
  <c r="CR29" i="2" s="1"/>
  <c r="CQ11" i="2"/>
  <c r="CQ29" i="2" s="1"/>
  <c r="CP11" i="2"/>
  <c r="CP29" i="2" s="1"/>
  <c r="CO11" i="2"/>
  <c r="CO29" i="2" s="1"/>
  <c r="CN11" i="2"/>
  <c r="CN29" i="2" s="1"/>
  <c r="CL11" i="2"/>
  <c r="CL29" i="2" s="1"/>
  <c r="CK11" i="2"/>
  <c r="CK29" i="2" s="1"/>
  <c r="BE11" i="2"/>
  <c r="BE13" i="2" s="1"/>
  <c r="BE14" i="2" s="1"/>
  <c r="BD11" i="2"/>
  <c r="BD13" i="2" s="1"/>
  <c r="BC11" i="2"/>
  <c r="BC13" i="2" s="1"/>
  <c r="BC14" i="2" s="1"/>
  <c r="BB11" i="2"/>
  <c r="BB13" i="2" s="1"/>
  <c r="BA11" i="2"/>
  <c r="BA13" i="2" s="1"/>
  <c r="BA14" i="2" s="1"/>
  <c r="AZ11" i="2"/>
  <c r="AZ13" i="2" s="1"/>
  <c r="AY11" i="2"/>
  <c r="AY13" i="2" s="1"/>
  <c r="AY14" i="2" s="1"/>
  <c r="AX11" i="2"/>
  <c r="AX13" i="2" s="1"/>
  <c r="AW11" i="2"/>
  <c r="AW13" i="2" s="1"/>
  <c r="AW14" i="2" s="1"/>
  <c r="AV11" i="2"/>
  <c r="AV13" i="2" s="1"/>
  <c r="AV14" i="2" s="1"/>
  <c r="AU11" i="2"/>
  <c r="AU13" i="2" s="1"/>
  <c r="AU14" i="2" s="1"/>
  <c r="AT11" i="2"/>
  <c r="AT13" i="2" s="1"/>
  <c r="AO11" i="2"/>
  <c r="AO13" i="2" s="1"/>
  <c r="AO14" i="2" s="1"/>
  <c r="AN11" i="2"/>
  <c r="AN13" i="2" s="1"/>
  <c r="AN14" i="2" s="1"/>
  <c r="AM11" i="2"/>
  <c r="AM13" i="2" s="1"/>
  <c r="AM14" i="2" s="1"/>
  <c r="AL11" i="2"/>
  <c r="AL13" i="2" s="1"/>
  <c r="AK11" i="2"/>
  <c r="AK13" i="2" s="1"/>
  <c r="AK14" i="2" s="1"/>
  <c r="AJ11" i="2"/>
  <c r="AJ13" i="2" s="1"/>
  <c r="AJ14" i="2" s="1"/>
  <c r="AI11" i="2"/>
  <c r="AI13" i="2" s="1"/>
  <c r="AI14" i="2" s="1"/>
  <c r="AH11" i="2"/>
  <c r="AH13" i="2" s="1"/>
  <c r="AG11" i="2"/>
  <c r="AG13" i="2" s="1"/>
  <c r="AG14" i="2" s="1"/>
  <c r="AF11" i="2"/>
  <c r="AF13" i="2" s="1"/>
  <c r="AF14" i="2" s="1"/>
  <c r="AE11" i="2"/>
  <c r="AE13" i="2" s="1"/>
  <c r="AE14" i="2" s="1"/>
  <c r="AD11" i="2"/>
  <c r="AD13" i="2" s="1"/>
  <c r="Y11" i="2"/>
  <c r="Y13" i="2" s="1"/>
  <c r="Y14" i="2" s="1"/>
  <c r="X11" i="2"/>
  <c r="X13" i="2" s="1"/>
  <c r="X14" i="2" s="1"/>
  <c r="W11" i="2"/>
  <c r="W13" i="2" s="1"/>
  <c r="W14" i="2" s="1"/>
  <c r="V11" i="2"/>
  <c r="V13" i="2" s="1"/>
  <c r="U11" i="2"/>
  <c r="U13" i="2" s="1"/>
  <c r="U14" i="2" s="1"/>
  <c r="T11" i="2"/>
  <c r="T13" i="2" s="1"/>
  <c r="T14" i="2" s="1"/>
  <c r="S11" i="2"/>
  <c r="S13" i="2" s="1"/>
  <c r="S14" i="2" s="1"/>
  <c r="R11" i="2"/>
  <c r="R13" i="2" s="1"/>
  <c r="Q11" i="2"/>
  <c r="Q13" i="2" s="1"/>
  <c r="Q14" i="2" s="1"/>
  <c r="P11" i="2"/>
  <c r="P13" i="2" s="1"/>
  <c r="P14" i="2" s="1"/>
  <c r="O11" i="2"/>
  <c r="O13" i="2" s="1"/>
  <c r="O14" i="2" s="1"/>
  <c r="N11" i="2"/>
  <c r="N13" i="2" s="1"/>
  <c r="G11" i="2"/>
  <c r="F11" i="2"/>
  <c r="F12" i="2" s="1"/>
  <c r="C11" i="2"/>
  <c r="B11" i="2"/>
  <c r="B12" i="2" s="1"/>
  <c r="BE10" i="2"/>
  <c r="BE15" i="2" s="1"/>
  <c r="BE18" i="2" s="1"/>
  <c r="BD10" i="2"/>
  <c r="BD15" i="2" s="1"/>
  <c r="BD18" i="2" s="1"/>
  <c r="BC10" i="2"/>
  <c r="BC15" i="2" s="1"/>
  <c r="BC18" i="2" s="1"/>
  <c r="BC19" i="2" s="1"/>
  <c r="BB10" i="2"/>
  <c r="BB15" i="2" s="1"/>
  <c r="BB18" i="2" s="1"/>
  <c r="BA10" i="2"/>
  <c r="BA15" i="2" s="1"/>
  <c r="BA18" i="2" s="1"/>
  <c r="AZ10" i="2"/>
  <c r="AY10" i="2"/>
  <c r="AY15" i="2" s="1"/>
  <c r="AY18" i="2" s="1"/>
  <c r="AY19" i="2" s="1"/>
  <c r="AX10" i="2"/>
  <c r="AX15" i="2" s="1"/>
  <c r="AX18" i="2" s="1"/>
  <c r="AW10" i="2"/>
  <c r="AW15" i="2" s="1"/>
  <c r="AW18" i="2" s="1"/>
  <c r="AV10" i="2"/>
  <c r="AV15" i="2" s="1"/>
  <c r="AV18" i="2" s="1"/>
  <c r="AV19" i="2" s="1"/>
  <c r="AU10" i="2"/>
  <c r="AU15" i="2" s="1"/>
  <c r="AU18" i="2" s="1"/>
  <c r="AU19" i="2" s="1"/>
  <c r="AT10" i="2"/>
  <c r="AT15" i="2" s="1"/>
  <c r="AT18" i="2" s="1"/>
  <c r="AO10" i="2"/>
  <c r="AO15" i="2" s="1"/>
  <c r="AO18" i="2" s="1"/>
  <c r="AN10" i="2"/>
  <c r="AM10" i="2"/>
  <c r="AM15" i="2" s="1"/>
  <c r="AM18" i="2" s="1"/>
  <c r="AM19" i="2" s="1"/>
  <c r="AL10" i="2"/>
  <c r="AL15" i="2" s="1"/>
  <c r="AL18" i="2" s="1"/>
  <c r="AK10" i="2"/>
  <c r="AK15" i="2" s="1"/>
  <c r="AK18" i="2" s="1"/>
  <c r="AK19" i="2" s="1"/>
  <c r="AJ10" i="2"/>
  <c r="AI10" i="2"/>
  <c r="AI15" i="2" s="1"/>
  <c r="AI18" i="2" s="1"/>
  <c r="AI19" i="2" s="1"/>
  <c r="AH10" i="2"/>
  <c r="AH15" i="2" s="1"/>
  <c r="AH18" i="2" s="1"/>
  <c r="AG10" i="2"/>
  <c r="AG15" i="2" s="1"/>
  <c r="AG18" i="2" s="1"/>
  <c r="AG19" i="2" s="1"/>
  <c r="AF10" i="2"/>
  <c r="AE10" i="2"/>
  <c r="AE15" i="2" s="1"/>
  <c r="AE18" i="2" s="1"/>
  <c r="AE19" i="2" s="1"/>
  <c r="AD10" i="2"/>
  <c r="AD15" i="2" s="1"/>
  <c r="AD18" i="2" s="1"/>
  <c r="Y10" i="2"/>
  <c r="Y15" i="2" s="1"/>
  <c r="Y18" i="2" s="1"/>
  <c r="Y19" i="2" s="1"/>
  <c r="X10" i="2"/>
  <c r="W10" i="2"/>
  <c r="W15" i="2" s="1"/>
  <c r="W18" i="2" s="1"/>
  <c r="W19" i="2" s="1"/>
  <c r="V10" i="2"/>
  <c r="V15" i="2" s="1"/>
  <c r="V18" i="2" s="1"/>
  <c r="U10" i="2"/>
  <c r="U15" i="2" s="1"/>
  <c r="U18" i="2" s="1"/>
  <c r="U19" i="2" s="1"/>
  <c r="T10" i="2"/>
  <c r="S10" i="2"/>
  <c r="S15" i="2" s="1"/>
  <c r="S18" i="2" s="1"/>
  <c r="S19" i="2" s="1"/>
  <c r="R10" i="2"/>
  <c r="R15" i="2" s="1"/>
  <c r="R18" i="2" s="1"/>
  <c r="Q10" i="2"/>
  <c r="Q15" i="2" s="1"/>
  <c r="Q18" i="2" s="1"/>
  <c r="Q19" i="2" s="1"/>
  <c r="P10" i="2"/>
  <c r="O10" i="2"/>
  <c r="O15" i="2" s="1"/>
  <c r="O18" i="2" s="1"/>
  <c r="O19" i="2" s="1"/>
  <c r="N10" i="2"/>
  <c r="N15" i="2" s="1"/>
  <c r="N18" i="2" s="1"/>
  <c r="G10" i="2"/>
  <c r="G13" i="2" s="1"/>
  <c r="F10" i="2"/>
  <c r="E10" i="2"/>
  <c r="E13" i="2" s="1"/>
  <c r="D10" i="2"/>
  <c r="D13" i="2" s="1"/>
  <c r="C10" i="2"/>
  <c r="C13" i="2" s="1"/>
  <c r="B10" i="2"/>
  <c r="G8" i="2"/>
  <c r="F8" i="2"/>
  <c r="C8" i="2"/>
  <c r="B8" i="2"/>
  <c r="BB20" i="2" s="1"/>
  <c r="G6" i="2"/>
  <c r="F6" i="2"/>
  <c r="E6" i="2"/>
  <c r="E8" i="2" s="1"/>
  <c r="D6" i="2"/>
  <c r="D8" i="2" s="1"/>
  <c r="C6" i="2"/>
  <c r="B6" i="2"/>
  <c r="CL33" i="2" l="1"/>
  <c r="CL39" i="2" s="1"/>
  <c r="CY34" i="2"/>
  <c r="CY40" i="2" s="1"/>
  <c r="BB56" i="2"/>
  <c r="AX56" i="2"/>
  <c r="AT56" i="2"/>
  <c r="AL56" i="2"/>
  <c r="AH56" i="2"/>
  <c r="AD56" i="2"/>
  <c r="V56" i="2"/>
  <c r="R56" i="2"/>
  <c r="N56" i="2"/>
  <c r="BE56" i="2"/>
  <c r="BA56" i="2"/>
  <c r="AW56" i="2"/>
  <c r="AO56" i="2"/>
  <c r="AK56" i="2"/>
  <c r="AG56" i="2"/>
  <c r="Y56" i="2"/>
  <c r="U56" i="2"/>
  <c r="Q56" i="2"/>
  <c r="BD56" i="2"/>
  <c r="AZ56" i="2"/>
  <c r="AV56" i="2"/>
  <c r="AN56" i="2"/>
  <c r="AJ56" i="2"/>
  <c r="AF56" i="2"/>
  <c r="X56" i="2"/>
  <c r="T56" i="2"/>
  <c r="P56" i="2"/>
  <c r="BC56" i="2"/>
  <c r="AY56" i="2"/>
  <c r="AU56" i="2"/>
  <c r="AM56" i="2"/>
  <c r="AI56" i="2"/>
  <c r="AE56" i="2"/>
  <c r="W56" i="2"/>
  <c r="S56" i="2"/>
  <c r="O56" i="2"/>
  <c r="AZ14" i="2"/>
  <c r="BD14" i="2"/>
  <c r="BD19" i="2" s="1"/>
  <c r="CR35" i="2"/>
  <c r="CR33" i="2"/>
  <c r="CR39" i="2" s="1"/>
  <c r="CK24" i="2"/>
  <c r="CK33" i="2" s="1"/>
  <c r="CK39" i="2" s="1"/>
  <c r="CP24" i="2"/>
  <c r="CT24" i="2"/>
  <c r="CT33" i="2" s="1"/>
  <c r="CT39" i="2" s="1"/>
  <c r="CX24" i="2"/>
  <c r="P19" i="2"/>
  <c r="AJ19" i="2"/>
  <c r="R32" i="2"/>
  <c r="AL32" i="2"/>
  <c r="T37" i="2"/>
  <c r="BD74" i="2"/>
  <c r="AZ74" i="2"/>
  <c r="AV74" i="2"/>
  <c r="AN74" i="2"/>
  <c r="AJ74" i="2"/>
  <c r="AF74" i="2"/>
  <c r="X74" i="2"/>
  <c r="T74" i="2"/>
  <c r="P74" i="2"/>
  <c r="BC74" i="2"/>
  <c r="AY74" i="2"/>
  <c r="AU74" i="2"/>
  <c r="AM74" i="2"/>
  <c r="AI74" i="2"/>
  <c r="AE74" i="2"/>
  <c r="W74" i="2"/>
  <c r="S74" i="2"/>
  <c r="O74" i="2"/>
  <c r="AX74" i="2"/>
  <c r="AL74" i="2"/>
  <c r="AD74" i="2"/>
  <c r="R74" i="2"/>
  <c r="BE74" i="2"/>
  <c r="AW74" i="2"/>
  <c r="AK74" i="2"/>
  <c r="Y74" i="2"/>
  <c r="Q74" i="2"/>
  <c r="BB74" i="2"/>
  <c r="AT74" i="2"/>
  <c r="AH74" i="2"/>
  <c r="V74" i="2"/>
  <c r="N74" i="2"/>
  <c r="BA74" i="2"/>
  <c r="AO74" i="2"/>
  <c r="AG74" i="2"/>
  <c r="U74" i="2"/>
  <c r="U32" i="2"/>
  <c r="U37" i="2" s="1"/>
  <c r="AO32" i="2"/>
  <c r="AO37" i="2" s="1"/>
  <c r="N19" i="2"/>
  <c r="V19" i="2"/>
  <c r="AH19" i="2"/>
  <c r="AT19" i="2"/>
  <c r="BB19" i="2"/>
  <c r="BB21" i="2" s="1"/>
  <c r="CX26" i="2"/>
  <c r="CT26" i="2"/>
  <c r="CT35" i="2" s="1"/>
  <c r="CT41" i="2" s="1"/>
  <c r="CP26" i="2"/>
  <c r="CK26" i="2"/>
  <c r="CV25" i="2"/>
  <c r="CV34" i="2" s="1"/>
  <c r="CV40" i="2" s="1"/>
  <c r="CR25" i="2"/>
  <c r="CR34" i="2" s="1"/>
  <c r="CR40" i="2" s="1"/>
  <c r="CN25" i="2"/>
  <c r="CN34" i="2" s="1"/>
  <c r="CN40" i="2" s="1"/>
  <c r="CW26" i="2"/>
  <c r="CW35" i="2" s="1"/>
  <c r="CS26" i="2"/>
  <c r="CO26" i="2"/>
  <c r="CO35" i="2" s="1"/>
  <c r="CY25" i="2"/>
  <c r="CU25" i="2"/>
  <c r="CU34" i="2" s="1"/>
  <c r="CU40" i="2" s="1"/>
  <c r="CQ25" i="2"/>
  <c r="CL25" i="2"/>
  <c r="CL34" i="2" s="1"/>
  <c r="CL40" i="2" s="1"/>
  <c r="CW25" i="2"/>
  <c r="CU24" i="2"/>
  <c r="CU33" i="2" s="1"/>
  <c r="CU39" i="2" s="1"/>
  <c r="CL24" i="2"/>
  <c r="CV26" i="2"/>
  <c r="CV35" i="2" s="1"/>
  <c r="CV41" i="2" s="1"/>
  <c r="CN26" i="2"/>
  <c r="CN35" i="2" s="1"/>
  <c r="CN41" i="2" s="1"/>
  <c r="CT25" i="2"/>
  <c r="CK25" i="2"/>
  <c r="CL26" i="2"/>
  <c r="CL35" i="2" s="1"/>
  <c r="CL41" i="2" s="1"/>
  <c r="CY24" i="2"/>
  <c r="CY33" i="2" s="1"/>
  <c r="CY39" i="2" s="1"/>
  <c r="CU26" i="2"/>
  <c r="CU35" i="2" s="1"/>
  <c r="CU41" i="2" s="1"/>
  <c r="CS25" i="2"/>
  <c r="CQ24" i="2"/>
  <c r="CR26" i="2"/>
  <c r="CX25" i="2"/>
  <c r="CX34" i="2" s="1"/>
  <c r="CX40" i="2" s="1"/>
  <c r="CP25" i="2"/>
  <c r="CY26" i="2"/>
  <c r="CY35" i="2" s="1"/>
  <c r="CY41" i="2" s="1"/>
  <c r="CQ26" i="2"/>
  <c r="CO25" i="2"/>
  <c r="CO34" i="2" s="1"/>
  <c r="CO40" i="2" s="1"/>
  <c r="N14" i="2"/>
  <c r="R14" i="2"/>
  <c r="R19" i="2" s="1"/>
  <c r="V14" i="2"/>
  <c r="AD14" i="2"/>
  <c r="AD19" i="2" s="1"/>
  <c r="AH14" i="2"/>
  <c r="AL14" i="2"/>
  <c r="AL19" i="2" s="1"/>
  <c r="AT14" i="2"/>
  <c r="AX14" i="2"/>
  <c r="AX19" i="2" s="1"/>
  <c r="BB14" i="2"/>
  <c r="CP35" i="2"/>
  <c r="CX35" i="2"/>
  <c r="CN24" i="2"/>
  <c r="CN33" i="2" s="1"/>
  <c r="CN39" i="2" s="1"/>
  <c r="CR24" i="2"/>
  <c r="CV24" i="2"/>
  <c r="CV33" i="2" s="1"/>
  <c r="CV39" i="2" s="1"/>
  <c r="X19" i="2"/>
  <c r="AZ19" i="2"/>
  <c r="AN37" i="2"/>
  <c r="CQ35" i="2"/>
  <c r="CQ33" i="2"/>
  <c r="CQ34" i="2"/>
  <c r="BE92" i="2"/>
  <c r="BA92" i="2"/>
  <c r="AW92" i="2"/>
  <c r="AO92" i="2"/>
  <c r="AK92" i="2"/>
  <c r="AK93" i="2" s="1"/>
  <c r="AG92" i="2"/>
  <c r="Y92" i="2"/>
  <c r="U92" i="2"/>
  <c r="Q92" i="2"/>
  <c r="BD92" i="2"/>
  <c r="AZ92" i="2"/>
  <c r="AV92" i="2"/>
  <c r="AN92" i="2"/>
  <c r="AJ92" i="2"/>
  <c r="AF92" i="2"/>
  <c r="X92" i="2"/>
  <c r="T92" i="2"/>
  <c r="P92" i="2"/>
  <c r="BC92" i="2"/>
  <c r="AY92" i="2"/>
  <c r="AU92" i="2"/>
  <c r="AM92" i="2"/>
  <c r="AI92" i="2"/>
  <c r="AE92" i="2"/>
  <c r="W92" i="2"/>
  <c r="S92" i="2"/>
  <c r="O92" i="2"/>
  <c r="AT92" i="2"/>
  <c r="V92" i="2"/>
  <c r="AL92" i="2"/>
  <c r="R92" i="2"/>
  <c r="R93" i="2" s="1"/>
  <c r="BB92" i="2"/>
  <c r="AH92" i="2"/>
  <c r="N92" i="2"/>
  <c r="AX92" i="2"/>
  <c r="AD92" i="2"/>
  <c r="U20" i="2"/>
  <c r="U21" i="2" s="1"/>
  <c r="AG20" i="2"/>
  <c r="AG21" i="2" s="1"/>
  <c r="AO20" i="2"/>
  <c r="BA20" i="2"/>
  <c r="CW24" i="2"/>
  <c r="BD38" i="2"/>
  <c r="AZ38" i="2"/>
  <c r="AV38" i="2"/>
  <c r="AN38" i="2"/>
  <c r="AN39" i="2" s="1"/>
  <c r="AJ38" i="2"/>
  <c r="AF38" i="2"/>
  <c r="X38" i="2"/>
  <c r="T38" i="2"/>
  <c r="T39" i="2" s="1"/>
  <c r="P38" i="2"/>
  <c r="BC38" i="2"/>
  <c r="BC39" i="2" s="1"/>
  <c r="AY38" i="2"/>
  <c r="AU38" i="2"/>
  <c r="AM38" i="2"/>
  <c r="AI38" i="2"/>
  <c r="AI39" i="2" s="1"/>
  <c r="AE38" i="2"/>
  <c r="W38" i="2"/>
  <c r="S38" i="2"/>
  <c r="O38" i="2"/>
  <c r="BB38" i="2"/>
  <c r="AX38" i="2"/>
  <c r="AT38" i="2"/>
  <c r="AL38" i="2"/>
  <c r="AH38" i="2"/>
  <c r="AD38" i="2"/>
  <c r="V38" i="2"/>
  <c r="R38" i="2"/>
  <c r="N38" i="2"/>
  <c r="BE38" i="2"/>
  <c r="BA38" i="2"/>
  <c r="AW38" i="2"/>
  <c r="AO38" i="2"/>
  <c r="AK38" i="2"/>
  <c r="AG38" i="2"/>
  <c r="Y38" i="2"/>
  <c r="U38" i="2"/>
  <c r="Q38" i="2"/>
  <c r="BE110" i="2"/>
  <c r="BA110" i="2"/>
  <c r="AW110" i="2"/>
  <c r="AO110" i="2"/>
  <c r="AK110" i="2"/>
  <c r="AG110" i="2"/>
  <c r="Y110" i="2"/>
  <c r="U110" i="2"/>
  <c r="Q110" i="2"/>
  <c r="BD110" i="2"/>
  <c r="AZ110" i="2"/>
  <c r="AV110" i="2"/>
  <c r="AN110" i="2"/>
  <c r="AJ110" i="2"/>
  <c r="AF110" i="2"/>
  <c r="X110" i="2"/>
  <c r="T110" i="2"/>
  <c r="P110" i="2"/>
  <c r="BC110" i="2"/>
  <c r="AY110" i="2"/>
  <c r="AU110" i="2"/>
  <c r="AM110" i="2"/>
  <c r="AI110" i="2"/>
  <c r="AE110" i="2"/>
  <c r="W110" i="2"/>
  <c r="S110" i="2"/>
  <c r="O110" i="2"/>
  <c r="BB110" i="2"/>
  <c r="AX110" i="2"/>
  <c r="AT110" i="2"/>
  <c r="AL110" i="2"/>
  <c r="AH110" i="2"/>
  <c r="AD110" i="2"/>
  <c r="V110" i="2"/>
  <c r="R110" i="2"/>
  <c r="N110" i="2"/>
  <c r="CS34" i="2"/>
  <c r="CS33" i="2"/>
  <c r="CW34" i="2"/>
  <c r="CW33" i="2"/>
  <c r="CW39" i="2" s="1"/>
  <c r="C12" i="2"/>
  <c r="AX32" i="2" s="1"/>
  <c r="AX37" i="2" s="1"/>
  <c r="G12" i="2"/>
  <c r="O104" i="2" s="1"/>
  <c r="O109" i="2" s="1"/>
  <c r="C30" i="2"/>
  <c r="C34" i="2" s="1"/>
  <c r="C29" i="2"/>
  <c r="N20" i="2"/>
  <c r="V20" i="2"/>
  <c r="V21" i="2" s="1"/>
  <c r="AH20" i="2"/>
  <c r="AT20" i="2"/>
  <c r="AT21" i="2" s="1"/>
  <c r="R37" i="2"/>
  <c r="AL37" i="2"/>
  <c r="B29" i="2"/>
  <c r="AX91" i="2"/>
  <c r="N86" i="2"/>
  <c r="V86" i="2"/>
  <c r="AH86" i="2"/>
  <c r="AT86" i="2"/>
  <c r="BB86" i="2"/>
  <c r="Q86" i="2"/>
  <c r="Q91" i="2" s="1"/>
  <c r="AK86" i="2"/>
  <c r="N91" i="2"/>
  <c r="CR41" i="2"/>
  <c r="CP40" i="2"/>
  <c r="CQ41" i="2"/>
  <c r="CW40" i="2"/>
  <c r="CS40" i="2"/>
  <c r="CQ39" i="2"/>
  <c r="CX41" i="2"/>
  <c r="CP41" i="2"/>
  <c r="BD20" i="2"/>
  <c r="AZ20" i="2"/>
  <c r="AZ21" i="2" s="1"/>
  <c r="AV20" i="2"/>
  <c r="AV21" i="2" s="1"/>
  <c r="AN20" i="2"/>
  <c r="AN21" i="2" s="1"/>
  <c r="AJ20" i="2"/>
  <c r="AJ21" i="2" s="1"/>
  <c r="AF20" i="2"/>
  <c r="AF21" i="2" s="1"/>
  <c r="X20" i="2"/>
  <c r="X21" i="2" s="1"/>
  <c r="T20" i="2"/>
  <c r="T21" i="2" s="1"/>
  <c r="P20" i="2"/>
  <c r="CW41" i="2"/>
  <c r="CO41" i="2"/>
  <c r="CQ40" i="2"/>
  <c r="CS39" i="2"/>
  <c r="BC20" i="2"/>
  <c r="BC21" i="2" s="1"/>
  <c r="AY20" i="2"/>
  <c r="AY21" i="2" s="1"/>
  <c r="AU20" i="2"/>
  <c r="AU21" i="2" s="1"/>
  <c r="AM20" i="2"/>
  <c r="AM21" i="2" s="1"/>
  <c r="AI20" i="2"/>
  <c r="AI21" i="2" s="1"/>
  <c r="AE20" i="2"/>
  <c r="AE21" i="2" s="1"/>
  <c r="W20" i="2"/>
  <c r="W21" i="2" s="1"/>
  <c r="S20" i="2"/>
  <c r="S21" i="2" s="1"/>
  <c r="O20" i="2"/>
  <c r="O21" i="2" s="1"/>
  <c r="CP34" i="2"/>
  <c r="CP33" i="2"/>
  <c r="CP39" i="2" s="1"/>
  <c r="CX33" i="2"/>
  <c r="CX39" i="2" s="1"/>
  <c r="CS24" i="2"/>
  <c r="O32" i="2"/>
  <c r="O37" i="2" s="1"/>
  <c r="W32" i="2"/>
  <c r="AE32" i="2"/>
  <c r="AI32" i="2"/>
  <c r="AM32" i="2"/>
  <c r="AM37" i="2" s="1"/>
  <c r="AU32" i="2"/>
  <c r="AY32" i="2"/>
  <c r="BC32" i="2"/>
  <c r="F30" i="2"/>
  <c r="F34" i="2" s="1"/>
  <c r="AE37" i="2"/>
  <c r="AY37" i="2"/>
  <c r="E34" i="2"/>
  <c r="CS35" i="2"/>
  <c r="CS41" i="2" s="1"/>
  <c r="R86" i="2"/>
  <c r="AL86" i="2"/>
  <c r="AL91" i="2" s="1"/>
  <c r="AH91" i="2"/>
  <c r="D11" i="2"/>
  <c r="CK34" i="2"/>
  <c r="CK40" i="2" s="1"/>
  <c r="CT34" i="2"/>
  <c r="CT40" i="2" s="1"/>
  <c r="D12" i="2"/>
  <c r="N50" i="2" s="1"/>
  <c r="N55" i="2" s="1"/>
  <c r="D34" i="2"/>
  <c r="Q20" i="2"/>
  <c r="Q21" i="2" s="1"/>
  <c r="Y20" i="2"/>
  <c r="Y21" i="2" s="1"/>
  <c r="AK20" i="2"/>
  <c r="AK21" i="2" s="1"/>
  <c r="AW20" i="2"/>
  <c r="BE20" i="2"/>
  <c r="BE21" i="2" s="1"/>
  <c r="S32" i="2"/>
  <c r="S37" i="2" s="1"/>
  <c r="AO19" i="2"/>
  <c r="AW19" i="2"/>
  <c r="BA19" i="2"/>
  <c r="BE19" i="2"/>
  <c r="E11" i="2"/>
  <c r="E12" i="2" s="1"/>
  <c r="R20" i="2"/>
  <c r="AD20" i="2"/>
  <c r="AL20" i="2"/>
  <c r="AX20" i="2"/>
  <c r="P32" i="2"/>
  <c r="P37" i="2" s="1"/>
  <c r="T32" i="2"/>
  <c r="X32" i="2"/>
  <c r="X37" i="2" s="1"/>
  <c r="AF32" i="2"/>
  <c r="AF37" i="2" s="1"/>
  <c r="AJ32" i="2"/>
  <c r="AJ37" i="2" s="1"/>
  <c r="AN32" i="2"/>
  <c r="AV32" i="2"/>
  <c r="AV37" i="2" s="1"/>
  <c r="AZ32" i="2"/>
  <c r="AZ37" i="2" s="1"/>
  <c r="BD32" i="2"/>
  <c r="BD37" i="2" s="1"/>
  <c r="G34" i="2"/>
  <c r="CK35" i="2"/>
  <c r="CK41" i="2" s="1"/>
  <c r="T50" i="2"/>
  <c r="T55" i="2" s="1"/>
  <c r="AF50" i="2"/>
  <c r="AF55" i="2" s="1"/>
  <c r="AN50" i="2"/>
  <c r="AN55" i="2" s="1"/>
  <c r="AZ50" i="2"/>
  <c r="AZ55" i="2" s="1"/>
  <c r="Y86" i="2"/>
  <c r="Y91" i="2" s="1"/>
  <c r="R91" i="2"/>
  <c r="AT91" i="2"/>
  <c r="BB91" i="2"/>
  <c r="CO24" i="2"/>
  <c r="CO33" i="2" s="1"/>
  <c r="CO39" i="2" s="1"/>
  <c r="W37" i="2"/>
  <c r="AI37" i="2"/>
  <c r="AU37" i="2"/>
  <c r="BC37" i="2"/>
  <c r="U50" i="2"/>
  <c r="U55" i="2" s="1"/>
  <c r="AG50" i="2"/>
  <c r="AG55" i="2" s="1"/>
  <c r="AO50" i="2"/>
  <c r="AO55" i="2" s="1"/>
  <c r="BA50" i="2"/>
  <c r="BA55" i="2" s="1"/>
  <c r="U86" i="2"/>
  <c r="AG86" i="2"/>
  <c r="AO86" i="2"/>
  <c r="BA86" i="2"/>
  <c r="AD86" i="2"/>
  <c r="AD91" i="2" s="1"/>
  <c r="AX86" i="2"/>
  <c r="V91" i="2"/>
  <c r="U91" i="2"/>
  <c r="AG91" i="2"/>
  <c r="AK91" i="2"/>
  <c r="AO91" i="2"/>
  <c r="BA91" i="2"/>
  <c r="N109" i="2"/>
  <c r="W109" i="2"/>
  <c r="AI109" i="2"/>
  <c r="AU109" i="2"/>
  <c r="BC109" i="2"/>
  <c r="T104" i="2"/>
  <c r="T109" i="2" s="1"/>
  <c r="AF104" i="2"/>
  <c r="AF109" i="2" s="1"/>
  <c r="AN104" i="2"/>
  <c r="AN109" i="2" s="1"/>
  <c r="AZ104" i="2"/>
  <c r="AZ109" i="2" s="1"/>
  <c r="AU16" i="3"/>
  <c r="CL26" i="3"/>
  <c r="CP26" i="3"/>
  <c r="CP35" i="3" s="1"/>
  <c r="CP41" i="3" s="1"/>
  <c r="CT26" i="3"/>
  <c r="Q16" i="3"/>
  <c r="Q21" i="3" s="1"/>
  <c r="AG16" i="3"/>
  <c r="AY16" i="3"/>
  <c r="AY21" i="3" s="1"/>
  <c r="D29" i="2"/>
  <c r="U104" i="2"/>
  <c r="AG104" i="2"/>
  <c r="AO104" i="2"/>
  <c r="BA104" i="2"/>
  <c r="CV28" i="3"/>
  <c r="CR28" i="3"/>
  <c r="CR37" i="3" s="1"/>
  <c r="CN28" i="3"/>
  <c r="CN37" i="3" s="1"/>
  <c r="CN43" i="3" s="1"/>
  <c r="CI28" i="3"/>
  <c r="CI37" i="3" s="1"/>
  <c r="CT27" i="3"/>
  <c r="CP27" i="3"/>
  <c r="CL27" i="3"/>
  <c r="CU28" i="3"/>
  <c r="CQ28" i="3"/>
  <c r="CM28" i="3"/>
  <c r="CH28" i="3"/>
  <c r="CS27" i="3"/>
  <c r="CO27" i="3"/>
  <c r="CO36" i="3" s="1"/>
  <c r="CO42" i="3" s="1"/>
  <c r="CK27" i="3"/>
  <c r="CP28" i="3"/>
  <c r="CP37" i="3" s="1"/>
  <c r="CP43" i="3" s="1"/>
  <c r="CV27" i="3"/>
  <c r="CN27" i="3"/>
  <c r="CO28" i="3"/>
  <c r="CU27" i="3"/>
  <c r="CU36" i="3" s="1"/>
  <c r="CU42" i="3" s="1"/>
  <c r="CM27" i="3"/>
  <c r="CT28" i="3"/>
  <c r="CL28" i="3"/>
  <c r="CR27" i="3"/>
  <c r="CI27" i="3"/>
  <c r="CS28" i="3"/>
  <c r="CK28" i="3"/>
  <c r="CQ27" i="3"/>
  <c r="CH27" i="3"/>
  <c r="X16" i="3"/>
  <c r="X21" i="3" s="1"/>
  <c r="AP16" i="3"/>
  <c r="P21" i="3"/>
  <c r="AF21" i="3"/>
  <c r="AP21" i="3"/>
  <c r="AX21" i="3"/>
  <c r="AB21" i="3"/>
  <c r="AT21" i="3"/>
  <c r="S91" i="2"/>
  <c r="AE91" i="2"/>
  <c r="AM91" i="2"/>
  <c r="AY91" i="2"/>
  <c r="O86" i="2"/>
  <c r="O91" i="2" s="1"/>
  <c r="S86" i="2"/>
  <c r="W86" i="2"/>
  <c r="W91" i="2" s="1"/>
  <c r="AE86" i="2"/>
  <c r="AI86" i="2"/>
  <c r="AI91" i="2" s="1"/>
  <c r="AM86" i="2"/>
  <c r="AU86" i="2"/>
  <c r="AU91" i="2" s="1"/>
  <c r="AY86" i="2"/>
  <c r="BC86" i="2"/>
  <c r="BC91" i="2" s="1"/>
  <c r="AW86" i="2"/>
  <c r="AW91" i="2" s="1"/>
  <c r="BE86" i="2"/>
  <c r="BE91" i="2" s="1"/>
  <c r="U109" i="2"/>
  <c r="AG109" i="2"/>
  <c r="AO109" i="2"/>
  <c r="BA109" i="2"/>
  <c r="Q104" i="2"/>
  <c r="Q109" i="2" s="1"/>
  <c r="AD104" i="2"/>
  <c r="AD109" i="2" s="1"/>
  <c r="AL104" i="2"/>
  <c r="AL109" i="2" s="1"/>
  <c r="AX104" i="2"/>
  <c r="AX109" i="2" s="1"/>
  <c r="AW34" i="3"/>
  <c r="AO34" i="3"/>
  <c r="AO39" i="3" s="1"/>
  <c r="Y21" i="3"/>
  <c r="AG21" i="3"/>
  <c r="AQ21" i="3"/>
  <c r="P91" i="2"/>
  <c r="X91" i="2"/>
  <c r="AJ91" i="2"/>
  <c r="AV91" i="2"/>
  <c r="BD91" i="2"/>
  <c r="P86" i="2"/>
  <c r="T86" i="2"/>
  <c r="T91" i="2" s="1"/>
  <c r="X86" i="2"/>
  <c r="AF86" i="2"/>
  <c r="AF91" i="2" s="1"/>
  <c r="AJ86" i="2"/>
  <c r="AN86" i="2"/>
  <c r="AN91" i="2" s="1"/>
  <c r="AV86" i="2"/>
  <c r="AZ86" i="2"/>
  <c r="AZ91" i="2" s="1"/>
  <c r="BD86" i="2"/>
  <c r="S112" i="2"/>
  <c r="G29" i="4" s="1"/>
  <c r="S101" i="2"/>
  <c r="S103" i="2" s="1"/>
  <c r="S104" i="2" s="1"/>
  <c r="S100" i="2"/>
  <c r="S105" i="2" s="1"/>
  <c r="S108" i="2" s="1"/>
  <c r="S109" i="2" s="1"/>
  <c r="N104" i="2"/>
  <c r="R104" i="2"/>
  <c r="R109" i="2" s="1"/>
  <c r="W104" i="2"/>
  <c r="AE104" i="2"/>
  <c r="AE109" i="2" s="1"/>
  <c r="AI104" i="2"/>
  <c r="AM104" i="2"/>
  <c r="AM109" i="2" s="1"/>
  <c r="AU104" i="2"/>
  <c r="AY104" i="2"/>
  <c r="AY109" i="2" s="1"/>
  <c r="BC104" i="2"/>
  <c r="T21" i="3"/>
  <c r="AJ21" i="3"/>
  <c r="AW58" i="3"/>
  <c r="AS58" i="3"/>
  <c r="AO58" i="3"/>
  <c r="AI58" i="3"/>
  <c r="AE58" i="3"/>
  <c r="AA58" i="3"/>
  <c r="W58" i="3"/>
  <c r="S58" i="3"/>
  <c r="O58" i="3"/>
  <c r="AV58" i="3"/>
  <c r="AR58" i="3"/>
  <c r="AN58" i="3"/>
  <c r="AH58" i="3"/>
  <c r="AD58" i="3"/>
  <c r="Z58" i="3"/>
  <c r="V58" i="3"/>
  <c r="R58" i="3"/>
  <c r="N58" i="3"/>
  <c r="AX58" i="3"/>
  <c r="AP58" i="3"/>
  <c r="AF58" i="3"/>
  <c r="X58" i="3"/>
  <c r="P58" i="3"/>
  <c r="AU58" i="3"/>
  <c r="AK58" i="3"/>
  <c r="AC58" i="3"/>
  <c r="U58" i="3"/>
  <c r="AJ58" i="3"/>
  <c r="T58" i="3"/>
  <c r="AY58" i="3"/>
  <c r="AG58" i="3"/>
  <c r="Q58" i="3"/>
  <c r="AT58" i="3"/>
  <c r="AB58" i="3"/>
  <c r="AQ58" i="3"/>
  <c r="Y58" i="3"/>
  <c r="CQ42" i="3"/>
  <c r="CH42" i="3"/>
  <c r="CR43" i="3"/>
  <c r="CI43" i="3"/>
  <c r="CI41" i="3"/>
  <c r="CL41" i="3"/>
  <c r="CM43" i="3"/>
  <c r="AY22" i="3"/>
  <c r="AU22" i="3"/>
  <c r="AQ22" i="3"/>
  <c r="AK22" i="3"/>
  <c r="AK23" i="3" s="1"/>
  <c r="AG22" i="3"/>
  <c r="AG23" i="3" s="1"/>
  <c r="AC22" i="3"/>
  <c r="Y22" i="3"/>
  <c r="U22" i="3"/>
  <c r="U23" i="3" s="1"/>
  <c r="Q22" i="3"/>
  <c r="AX22" i="3"/>
  <c r="AT22" i="3"/>
  <c r="AT23" i="3" s="1"/>
  <c r="AP22" i="3"/>
  <c r="AP23" i="3" s="1"/>
  <c r="AJ22" i="3"/>
  <c r="AJ23" i="3" s="1"/>
  <c r="AF22" i="3"/>
  <c r="AB22" i="3"/>
  <c r="AB23" i="3" s="1"/>
  <c r="X22" i="3"/>
  <c r="T22" i="3"/>
  <c r="T23" i="3" s="1"/>
  <c r="P22" i="3"/>
  <c r="CK36" i="3"/>
  <c r="CK42" i="3" s="1"/>
  <c r="CK35" i="3"/>
  <c r="CK41" i="3" s="1"/>
  <c r="CK37" i="3"/>
  <c r="CK43" i="3" s="1"/>
  <c r="CO35" i="3"/>
  <c r="CO41" i="3" s="1"/>
  <c r="CO37" i="3"/>
  <c r="CO43" i="3" s="1"/>
  <c r="CS36" i="3"/>
  <c r="CS42" i="3" s="1"/>
  <c r="CS35" i="3"/>
  <c r="CS41" i="3" s="1"/>
  <c r="CS37" i="3"/>
  <c r="CS43" i="3" s="1"/>
  <c r="R22" i="3"/>
  <c r="Z22" i="3"/>
  <c r="AH22" i="3"/>
  <c r="AR22" i="3"/>
  <c r="CH26" i="3"/>
  <c r="CQ26" i="3"/>
  <c r="CQ35" i="3" s="1"/>
  <c r="CQ41" i="3" s="1"/>
  <c r="P34" i="3"/>
  <c r="T34" i="3"/>
  <c r="X34" i="3"/>
  <c r="AB34" i="3"/>
  <c r="AF34" i="3"/>
  <c r="AJ34" i="3"/>
  <c r="AP34" i="3"/>
  <c r="AT34" i="3"/>
  <c r="AX34" i="3"/>
  <c r="AA34" i="3"/>
  <c r="AA39" i="3" s="1"/>
  <c r="AY76" i="3"/>
  <c r="AU76" i="3"/>
  <c r="AQ76" i="3"/>
  <c r="AK76" i="3"/>
  <c r="AG76" i="3"/>
  <c r="AC76" i="3"/>
  <c r="AX76" i="3"/>
  <c r="AT76" i="3"/>
  <c r="AP76" i="3"/>
  <c r="AJ76" i="3"/>
  <c r="AF76" i="3"/>
  <c r="AB76" i="3"/>
  <c r="X76" i="3"/>
  <c r="T76" i="3"/>
  <c r="P76" i="3"/>
  <c r="AW76" i="3"/>
  <c r="AS76" i="3"/>
  <c r="AO76" i="3"/>
  <c r="AI76" i="3"/>
  <c r="AE76" i="3"/>
  <c r="AA76" i="3"/>
  <c r="W76" i="3"/>
  <c r="S76" i="3"/>
  <c r="O76" i="3"/>
  <c r="AV76" i="3"/>
  <c r="AR76" i="3"/>
  <c r="AN76" i="3"/>
  <c r="AH76" i="3"/>
  <c r="AD76" i="3"/>
  <c r="Z76" i="3"/>
  <c r="V76" i="3"/>
  <c r="R76" i="3"/>
  <c r="N76" i="3"/>
  <c r="U76" i="3"/>
  <c r="Q76" i="3"/>
  <c r="Y76" i="3"/>
  <c r="AX40" i="3"/>
  <c r="AX41" i="3" s="1"/>
  <c r="AT40" i="3"/>
  <c r="AP40" i="3"/>
  <c r="AP41" i="3" s="1"/>
  <c r="AJ40" i="3"/>
  <c r="AF40" i="3"/>
  <c r="AF41" i="3" s="1"/>
  <c r="AB40" i="3"/>
  <c r="X40" i="3"/>
  <c r="X41" i="3" s="1"/>
  <c r="T40" i="3"/>
  <c r="P40" i="3"/>
  <c r="P41" i="3" s="1"/>
  <c r="AW40" i="3"/>
  <c r="AS40" i="3"/>
  <c r="AO40" i="3"/>
  <c r="AI40" i="3"/>
  <c r="AE40" i="3"/>
  <c r="AA40" i="3"/>
  <c r="W40" i="3"/>
  <c r="S40" i="3"/>
  <c r="O40" i="3"/>
  <c r="AR40" i="3"/>
  <c r="AH40" i="3"/>
  <c r="Z40" i="3"/>
  <c r="R40" i="3"/>
  <c r="AY40" i="3"/>
  <c r="AQ40" i="3"/>
  <c r="AG40" i="3"/>
  <c r="Y40" i="3"/>
  <c r="Q40" i="3"/>
  <c r="AV40" i="3"/>
  <c r="AN40" i="3"/>
  <c r="AD40" i="3"/>
  <c r="V40" i="3"/>
  <c r="N40" i="3"/>
  <c r="AU40" i="3"/>
  <c r="AK40" i="3"/>
  <c r="AC40" i="3"/>
  <c r="U40" i="3"/>
  <c r="CL37" i="3"/>
  <c r="CL43" i="3" s="1"/>
  <c r="CL35" i="3"/>
  <c r="CL36" i="3"/>
  <c r="CL42" i="3" s="1"/>
  <c r="CP36" i="3"/>
  <c r="CP42" i="3" s="1"/>
  <c r="CT37" i="3"/>
  <c r="CT43" i="3" s="1"/>
  <c r="CT35" i="3"/>
  <c r="CT41" i="3" s="1"/>
  <c r="CT36" i="3"/>
  <c r="CT42" i="3" s="1"/>
  <c r="S22" i="3"/>
  <c r="AA22" i="3"/>
  <c r="AI22" i="3"/>
  <c r="AS22" i="3"/>
  <c r="CI26" i="3"/>
  <c r="CR26" i="3"/>
  <c r="CR35" i="3" s="1"/>
  <c r="CR41" i="3" s="1"/>
  <c r="O34" i="3"/>
  <c r="AW94" i="3"/>
  <c r="AS94" i="3"/>
  <c r="AO94" i="3"/>
  <c r="AI94" i="3"/>
  <c r="AE94" i="3"/>
  <c r="AA94" i="3"/>
  <c r="W94" i="3"/>
  <c r="S94" i="3"/>
  <c r="O94" i="3"/>
  <c r="AV94" i="3"/>
  <c r="AR94" i="3"/>
  <c r="AN94" i="3"/>
  <c r="AH94" i="3"/>
  <c r="AD94" i="3"/>
  <c r="AT94" i="3"/>
  <c r="AJ94" i="3"/>
  <c r="AB94" i="3"/>
  <c r="V94" i="3"/>
  <c r="Q94" i="3"/>
  <c r="AY94" i="3"/>
  <c r="AQ94" i="3"/>
  <c r="AG94" i="3"/>
  <c r="Z94" i="3"/>
  <c r="U94" i="3"/>
  <c r="P94" i="3"/>
  <c r="AX94" i="3"/>
  <c r="AP94" i="3"/>
  <c r="AF94" i="3"/>
  <c r="Y94" i="3"/>
  <c r="T94" i="3"/>
  <c r="N94" i="3"/>
  <c r="AU94" i="3"/>
  <c r="AK94" i="3"/>
  <c r="AC94" i="3"/>
  <c r="X94" i="3"/>
  <c r="R94" i="3"/>
  <c r="D15" i="3"/>
  <c r="D14" i="3"/>
  <c r="D13" i="3"/>
  <c r="N21" i="3"/>
  <c r="V21" i="3"/>
  <c r="AD21" i="3"/>
  <c r="AN21" i="3"/>
  <c r="AV21" i="3"/>
  <c r="N16" i="3"/>
  <c r="R16" i="3"/>
  <c r="R21" i="3" s="1"/>
  <c r="V16" i="3"/>
  <c r="Z16" i="3"/>
  <c r="Z21" i="3" s="1"/>
  <c r="AD16" i="3"/>
  <c r="AH16" i="3"/>
  <c r="AH21" i="3" s="1"/>
  <c r="AN16" i="3"/>
  <c r="AR16" i="3"/>
  <c r="AR21" i="3" s="1"/>
  <c r="AV16" i="3"/>
  <c r="CH37" i="3"/>
  <c r="CH43" i="3" s="1"/>
  <c r="CH36" i="3"/>
  <c r="CH35" i="3"/>
  <c r="CH41" i="3" s="1"/>
  <c r="CU37" i="3"/>
  <c r="CU43" i="3" s="1"/>
  <c r="C32" i="3"/>
  <c r="C36" i="3" s="1"/>
  <c r="C31" i="3"/>
  <c r="N22" i="3"/>
  <c r="N23" i="3" s="1"/>
  <c r="V22" i="3"/>
  <c r="AD22" i="3"/>
  <c r="AD23" i="3" s="1"/>
  <c r="AN22" i="3"/>
  <c r="AV22" i="3"/>
  <c r="AV23" i="3" s="1"/>
  <c r="CM26" i="3"/>
  <c r="CU26" i="3"/>
  <c r="CU35" i="3" s="1"/>
  <c r="CU41" i="3" s="1"/>
  <c r="Z39" i="3"/>
  <c r="AH39" i="3"/>
  <c r="R34" i="3"/>
  <c r="R39" i="3" s="1"/>
  <c r="AH34" i="3"/>
  <c r="CM36" i="3"/>
  <c r="CM42" i="3" s="1"/>
  <c r="AE34" i="3"/>
  <c r="AS34" i="3"/>
  <c r="P52" i="3"/>
  <c r="P57" i="3" s="1"/>
  <c r="AX52" i="3"/>
  <c r="AX57" i="3" s="1"/>
  <c r="AV112" i="3"/>
  <c r="AR112" i="3"/>
  <c r="AN112" i="3"/>
  <c r="AH112" i="3"/>
  <c r="AD112" i="3"/>
  <c r="Z112" i="3"/>
  <c r="V112" i="3"/>
  <c r="R112" i="3"/>
  <c r="N112" i="3"/>
  <c r="AX112" i="3"/>
  <c r="AT112" i="3"/>
  <c r="AP112" i="3"/>
  <c r="AJ112" i="3"/>
  <c r="AF112" i="3"/>
  <c r="AB112" i="3"/>
  <c r="X112" i="3"/>
  <c r="T112" i="3"/>
  <c r="P112" i="3"/>
  <c r="AU112" i="3"/>
  <c r="AK112" i="3"/>
  <c r="AC112" i="3"/>
  <c r="U112" i="3"/>
  <c r="AS112" i="3"/>
  <c r="AI112" i="3"/>
  <c r="AA112" i="3"/>
  <c r="S112" i="3"/>
  <c r="AY112" i="3"/>
  <c r="AQ112" i="3"/>
  <c r="AG112" i="3"/>
  <c r="Y112" i="3"/>
  <c r="Q112" i="3"/>
  <c r="AW112" i="3"/>
  <c r="AO112" i="3"/>
  <c r="AE112" i="3"/>
  <c r="W112" i="3"/>
  <c r="O112" i="3"/>
  <c r="E15" i="3"/>
  <c r="E14" i="3"/>
  <c r="AA70" i="3" s="1"/>
  <c r="AA75" i="3" s="1"/>
  <c r="E13" i="3"/>
  <c r="O16" i="3"/>
  <c r="O21" i="3" s="1"/>
  <c r="O23" i="3" s="1"/>
  <c r="S16" i="3"/>
  <c r="S21" i="3" s="1"/>
  <c r="W16" i="3"/>
  <c r="W21" i="3" s="1"/>
  <c r="W23" i="3" s="1"/>
  <c r="AA16" i="3"/>
  <c r="AA21" i="3" s="1"/>
  <c r="AE16" i="3"/>
  <c r="AE21" i="3" s="1"/>
  <c r="AE23" i="3" s="1"/>
  <c r="AI16" i="3"/>
  <c r="AI21" i="3" s="1"/>
  <c r="AO16" i="3"/>
  <c r="AO21" i="3" s="1"/>
  <c r="AO23" i="3" s="1"/>
  <c r="AS16" i="3"/>
  <c r="AS21" i="3" s="1"/>
  <c r="AW16" i="3"/>
  <c r="AW21" i="3" s="1"/>
  <c r="AW23" i="3" s="1"/>
  <c r="CV37" i="3"/>
  <c r="CV43" i="3" s="1"/>
  <c r="U21" i="3"/>
  <c r="AC21" i="3"/>
  <c r="AK21" i="3"/>
  <c r="AU21" i="3"/>
  <c r="D32" i="3"/>
  <c r="D36" i="3" s="1"/>
  <c r="D31" i="3"/>
  <c r="CN26" i="3"/>
  <c r="CN35" i="3" s="1"/>
  <c r="CN41" i="3" s="1"/>
  <c r="CV26" i="3"/>
  <c r="CV35" i="3" s="1"/>
  <c r="CV41" i="3" s="1"/>
  <c r="O39" i="3"/>
  <c r="W39" i="3"/>
  <c r="AE39" i="3"/>
  <c r="S34" i="3"/>
  <c r="S39" i="3" s="1"/>
  <c r="W34" i="3"/>
  <c r="AI34" i="3"/>
  <c r="AI39" i="3" s="1"/>
  <c r="AC39" i="3"/>
  <c r="O52" i="3"/>
  <c r="O57" i="3" s="1"/>
  <c r="W52" i="3"/>
  <c r="W57" i="3" s="1"/>
  <c r="AE52" i="3"/>
  <c r="AE57" i="3" s="1"/>
  <c r="AO52" i="3"/>
  <c r="AO57" i="3" s="1"/>
  <c r="AW52" i="3"/>
  <c r="AW57" i="3" s="1"/>
  <c r="E36" i="3"/>
  <c r="P39" i="3"/>
  <c r="T39" i="3"/>
  <c r="X39" i="3"/>
  <c r="AB39" i="3"/>
  <c r="AF39" i="3"/>
  <c r="AJ39" i="3"/>
  <c r="AP39" i="3"/>
  <c r="AT39" i="3"/>
  <c r="AX39" i="3"/>
  <c r="AV34" i="3"/>
  <c r="AV39" i="3" s="1"/>
  <c r="CI36" i="3"/>
  <c r="CI42" i="3" s="1"/>
  <c r="CI35" i="3"/>
  <c r="CN36" i="3"/>
  <c r="CN42" i="3" s="1"/>
  <c r="CR36" i="3"/>
  <c r="CR42" i="3" s="1"/>
  <c r="CV36" i="3"/>
  <c r="CV42" i="3" s="1"/>
  <c r="N34" i="3"/>
  <c r="N39" i="3" s="1"/>
  <c r="AD34" i="3"/>
  <c r="AD39" i="3" s="1"/>
  <c r="Q52" i="3"/>
  <c r="Q57" i="3" s="1"/>
  <c r="Y52" i="3"/>
  <c r="Y57" i="3" s="1"/>
  <c r="AG52" i="3"/>
  <c r="AG57" i="3" s="1"/>
  <c r="AQ52" i="3"/>
  <c r="AY52" i="3"/>
  <c r="AY57" i="3" s="1"/>
  <c r="O70" i="3"/>
  <c r="O75" i="3" s="1"/>
  <c r="W70" i="3"/>
  <c r="W75" i="3" s="1"/>
  <c r="Y70" i="3"/>
  <c r="Y75" i="3" s="1"/>
  <c r="CQ37" i="3"/>
  <c r="CQ43" i="3" s="1"/>
  <c r="Z34" i="3"/>
  <c r="AR34" i="3"/>
  <c r="AR39" i="3" s="1"/>
  <c r="N52" i="3"/>
  <c r="N57" i="3" s="1"/>
  <c r="V52" i="3"/>
  <c r="V57" i="3" s="1"/>
  <c r="AD52" i="3"/>
  <c r="AD57" i="3" s="1"/>
  <c r="AN52" i="3"/>
  <c r="AN57" i="3" s="1"/>
  <c r="AV52" i="3"/>
  <c r="AV57" i="3" s="1"/>
  <c r="AQ57" i="3"/>
  <c r="P70" i="3"/>
  <c r="P75" i="3" s="1"/>
  <c r="X70" i="3"/>
  <c r="X75" i="3" s="1"/>
  <c r="AF70" i="3"/>
  <c r="AF75" i="3" s="1"/>
  <c r="AS39" i="3"/>
  <c r="AW39" i="3"/>
  <c r="Q34" i="3"/>
  <c r="Q39" i="3" s="1"/>
  <c r="U34" i="3"/>
  <c r="U39" i="3" s="1"/>
  <c r="Y34" i="3"/>
  <c r="Y39" i="3" s="1"/>
  <c r="AC34" i="3"/>
  <c r="AG34" i="3"/>
  <c r="AG39" i="3" s="1"/>
  <c r="AK34" i="3"/>
  <c r="AK39" i="3" s="1"/>
  <c r="AQ34" i="3"/>
  <c r="AQ39" i="3" s="1"/>
  <c r="AU34" i="3"/>
  <c r="AU39" i="3" s="1"/>
  <c r="AY34" i="3"/>
  <c r="AY39" i="3" s="1"/>
  <c r="CM37" i="3"/>
  <c r="V34" i="3"/>
  <c r="V39" i="3" s="1"/>
  <c r="AN34" i="3"/>
  <c r="AN39" i="3" s="1"/>
  <c r="CM35" i="3"/>
  <c r="CM41" i="3" s="1"/>
  <c r="CQ36" i="3"/>
  <c r="Q70" i="3"/>
  <c r="Q75" i="3" s="1"/>
  <c r="AG70" i="3"/>
  <c r="AG75" i="3" s="1"/>
  <c r="AY70" i="3"/>
  <c r="AY75" i="3" s="1"/>
  <c r="U93" i="3"/>
  <c r="AC93" i="3"/>
  <c r="AK93" i="3"/>
  <c r="AU93" i="3"/>
  <c r="Q88" i="3"/>
  <c r="Q93" i="3" s="1"/>
  <c r="U88" i="3"/>
  <c r="Y88" i="3"/>
  <c r="Y93" i="3" s="1"/>
  <c r="AC88" i="3"/>
  <c r="AG88" i="3"/>
  <c r="AG93" i="3" s="1"/>
  <c r="AK88" i="3"/>
  <c r="AQ88" i="3"/>
  <c r="AQ93" i="3" s="1"/>
  <c r="AU88" i="3"/>
  <c r="AY88" i="3"/>
  <c r="AY93" i="3" s="1"/>
  <c r="N70" i="3"/>
  <c r="N75" i="3" s="1"/>
  <c r="V70" i="3"/>
  <c r="V75" i="3" s="1"/>
  <c r="AD70" i="3"/>
  <c r="AD75" i="3" s="1"/>
  <c r="AN70" i="3"/>
  <c r="AN75" i="3" s="1"/>
  <c r="AV70" i="3"/>
  <c r="AV75" i="3" s="1"/>
  <c r="R93" i="3"/>
  <c r="Z93" i="3"/>
  <c r="AH93" i="3"/>
  <c r="AR93" i="3"/>
  <c r="N88" i="3"/>
  <c r="N93" i="3" s="1"/>
  <c r="R88" i="3"/>
  <c r="V88" i="3"/>
  <c r="V93" i="3" s="1"/>
  <c r="Z88" i="3"/>
  <c r="AD88" i="3"/>
  <c r="AD93" i="3" s="1"/>
  <c r="AH88" i="3"/>
  <c r="AN88" i="3"/>
  <c r="AN93" i="3" s="1"/>
  <c r="AR88" i="3"/>
  <c r="AV88" i="3"/>
  <c r="AV93" i="3" s="1"/>
  <c r="AI70" i="3"/>
  <c r="AI75" i="3" s="1"/>
  <c r="AS70" i="3"/>
  <c r="AS75" i="3" s="1"/>
  <c r="O93" i="3"/>
  <c r="W93" i="3"/>
  <c r="AE93" i="3"/>
  <c r="AO93" i="3"/>
  <c r="AW93" i="3"/>
  <c r="O88" i="3"/>
  <c r="S88" i="3"/>
  <c r="S93" i="3" s="1"/>
  <c r="W88" i="3"/>
  <c r="AA88" i="3"/>
  <c r="AA93" i="3" s="1"/>
  <c r="AE88" i="3"/>
  <c r="AI88" i="3"/>
  <c r="AI93" i="3" s="1"/>
  <c r="AO88" i="3"/>
  <c r="AS88" i="3"/>
  <c r="AS93" i="3" s="1"/>
  <c r="AW88" i="3"/>
  <c r="AJ70" i="3"/>
  <c r="AJ75" i="3" s="1"/>
  <c r="AT70" i="3"/>
  <c r="AT75" i="3" s="1"/>
  <c r="P93" i="3"/>
  <c r="X93" i="3"/>
  <c r="AF93" i="3"/>
  <c r="AP93" i="3"/>
  <c r="AX93" i="3"/>
  <c r="P88" i="3"/>
  <c r="T88" i="3"/>
  <c r="T93" i="3" s="1"/>
  <c r="X88" i="3"/>
  <c r="AB88" i="3"/>
  <c r="AB93" i="3" s="1"/>
  <c r="AF88" i="3"/>
  <c r="AJ88" i="3"/>
  <c r="AJ93" i="3" s="1"/>
  <c r="AP88" i="3"/>
  <c r="AT88" i="3"/>
  <c r="AT93" i="3" s="1"/>
  <c r="AX88" i="3"/>
  <c r="Q111" i="3"/>
  <c r="Y111" i="3"/>
  <c r="AG111" i="3"/>
  <c r="AQ111" i="3"/>
  <c r="AY111" i="3"/>
  <c r="Q106" i="3"/>
  <c r="U106" i="3"/>
  <c r="U111" i="3" s="1"/>
  <c r="Y106" i="3"/>
  <c r="AC106" i="3"/>
  <c r="AC111" i="3" s="1"/>
  <c r="AG106" i="3"/>
  <c r="AK106" i="3"/>
  <c r="AK111" i="3" s="1"/>
  <c r="AQ106" i="3"/>
  <c r="AU106" i="3"/>
  <c r="AU111" i="3" s="1"/>
  <c r="AY106" i="3"/>
  <c r="N106" i="3"/>
  <c r="R106" i="3"/>
  <c r="V106" i="3"/>
  <c r="Z106" i="3"/>
  <c r="AD106" i="3"/>
  <c r="AH106" i="3"/>
  <c r="AN106" i="3"/>
  <c r="AR106" i="3"/>
  <c r="AV106" i="3"/>
  <c r="S111" i="3"/>
  <c r="AA111" i="3"/>
  <c r="AI111" i="3"/>
  <c r="O106" i="3"/>
  <c r="O111" i="3" s="1"/>
  <c r="S106" i="3"/>
  <c r="W106" i="3"/>
  <c r="W111" i="3" s="1"/>
  <c r="AA106" i="3"/>
  <c r="AE106" i="3"/>
  <c r="AI106" i="3"/>
  <c r="AO106" i="3"/>
  <c r="AO111" i="3" s="1"/>
  <c r="AS106" i="3"/>
  <c r="AS111" i="3" s="1"/>
  <c r="AW106" i="3"/>
  <c r="AW111" i="3" s="1"/>
  <c r="P111" i="3"/>
  <c r="X111" i="3"/>
  <c r="AF111" i="3"/>
  <c r="AP111" i="3"/>
  <c r="AX111" i="3"/>
  <c r="P106" i="3"/>
  <c r="T106" i="3"/>
  <c r="T111" i="3" s="1"/>
  <c r="X106" i="3"/>
  <c r="AB106" i="3"/>
  <c r="AB111" i="3" s="1"/>
  <c r="AF106" i="3"/>
  <c r="AJ106" i="3"/>
  <c r="AJ111" i="3" s="1"/>
  <c r="AP106" i="3"/>
  <c r="AT106" i="3"/>
  <c r="AT111" i="3" s="1"/>
  <c r="AX106" i="3"/>
  <c r="AE111" i="3"/>
  <c r="N111" i="3"/>
  <c r="R111" i="3"/>
  <c r="V111" i="3"/>
  <c r="Z111" i="3"/>
  <c r="AD111" i="3"/>
  <c r="AH111" i="3"/>
  <c r="AN111" i="3"/>
  <c r="AR111" i="3"/>
  <c r="AV111" i="3"/>
  <c r="V68" i="2" l="1"/>
  <c r="V73" i="2" s="1"/>
  <c r="AT68" i="2"/>
  <c r="AT73" i="2" s="1"/>
  <c r="AG68" i="2"/>
  <c r="AG73" i="2" s="1"/>
  <c r="BA68" i="2"/>
  <c r="BA73" i="2" s="1"/>
  <c r="W68" i="2"/>
  <c r="W73" i="2" s="1"/>
  <c r="AU68" i="2"/>
  <c r="AU73" i="2" s="1"/>
  <c r="T68" i="2"/>
  <c r="T73" i="2" s="1"/>
  <c r="AN68" i="2"/>
  <c r="AN73" i="2" s="1"/>
  <c r="AD68" i="2"/>
  <c r="AD73" i="2" s="1"/>
  <c r="AX68" i="2"/>
  <c r="AX73" i="2" s="1"/>
  <c r="Q68" i="2"/>
  <c r="Q73" i="2" s="1"/>
  <c r="AK68" i="2"/>
  <c r="AK73" i="2" s="1"/>
  <c r="BE68" i="2"/>
  <c r="BE73" i="2" s="1"/>
  <c r="AE68" i="2"/>
  <c r="AE73" i="2" s="1"/>
  <c r="AY68" i="2"/>
  <c r="AY73" i="2" s="1"/>
  <c r="X68" i="2"/>
  <c r="X73" i="2" s="1"/>
  <c r="AV68" i="2"/>
  <c r="AV73" i="2" s="1"/>
  <c r="N68" i="2"/>
  <c r="N73" i="2" s="1"/>
  <c r="AH68" i="2"/>
  <c r="AH73" i="2" s="1"/>
  <c r="BB68" i="2"/>
  <c r="BB73" i="2" s="1"/>
  <c r="U68" i="2"/>
  <c r="U73" i="2" s="1"/>
  <c r="AO68" i="2"/>
  <c r="AO73" i="2" s="1"/>
  <c r="O68" i="2"/>
  <c r="O73" i="2" s="1"/>
  <c r="AI68" i="2"/>
  <c r="AI73" i="2" s="1"/>
  <c r="BC68" i="2"/>
  <c r="BC73" i="2" s="1"/>
  <c r="AF68" i="2"/>
  <c r="AF73" i="2" s="1"/>
  <c r="AZ68" i="2"/>
  <c r="AZ73" i="2" s="1"/>
  <c r="R68" i="2"/>
  <c r="R73" i="2" s="1"/>
  <c r="AL68" i="2"/>
  <c r="AL73" i="2" s="1"/>
  <c r="Y68" i="2"/>
  <c r="Y73" i="2" s="1"/>
  <c r="AW68" i="2"/>
  <c r="AW73" i="2" s="1"/>
  <c r="S68" i="2"/>
  <c r="S73" i="2" s="1"/>
  <c r="AM68" i="2"/>
  <c r="AM73" i="2" s="1"/>
  <c r="P68" i="2"/>
  <c r="P73" i="2" s="1"/>
  <c r="AJ68" i="2"/>
  <c r="AJ73" i="2" s="1"/>
  <c r="BD68" i="2"/>
  <c r="BD73" i="2" s="1"/>
  <c r="O113" i="3"/>
  <c r="AQ113" i="3"/>
  <c r="AK113" i="3"/>
  <c r="AP113" i="3"/>
  <c r="R113" i="3"/>
  <c r="AH113" i="3"/>
  <c r="AT52" i="3"/>
  <c r="AT57" i="3" s="1"/>
  <c r="AJ52" i="3"/>
  <c r="AJ57" i="3" s="1"/>
  <c r="AB52" i="3"/>
  <c r="AB57" i="3" s="1"/>
  <c r="T52" i="3"/>
  <c r="T57" i="3" s="1"/>
  <c r="T95" i="3"/>
  <c r="AG95" i="3"/>
  <c r="AD95" i="3"/>
  <c r="AA95" i="3"/>
  <c r="AY41" i="3"/>
  <c r="AP70" i="3"/>
  <c r="AP75" i="3" s="1"/>
  <c r="AW70" i="3"/>
  <c r="AW75" i="3" s="1"/>
  <c r="AE70" i="3"/>
  <c r="AE75" i="3" s="1"/>
  <c r="AR70" i="3"/>
  <c r="AR75" i="3" s="1"/>
  <c r="Z70" i="3"/>
  <c r="Z75" i="3" s="1"/>
  <c r="AQ70" i="3"/>
  <c r="AQ75" i="3" s="1"/>
  <c r="AC70" i="3"/>
  <c r="AC75" i="3" s="1"/>
  <c r="AB70" i="3"/>
  <c r="AB75" i="3" s="1"/>
  <c r="AR52" i="3"/>
  <c r="AR57" i="3" s="1"/>
  <c r="Z52" i="3"/>
  <c r="Z57" i="3" s="1"/>
  <c r="S70" i="3"/>
  <c r="S75" i="3" s="1"/>
  <c r="AU52" i="3"/>
  <c r="AU57" i="3" s="1"/>
  <c r="AC52" i="3"/>
  <c r="AC57" i="3" s="1"/>
  <c r="U70" i="3"/>
  <c r="U75" i="3" s="1"/>
  <c r="U77" i="3" s="1"/>
  <c r="AS52" i="3"/>
  <c r="AS57" i="3" s="1"/>
  <c r="AA52" i="3"/>
  <c r="AA57" i="3" s="1"/>
  <c r="W113" i="3"/>
  <c r="Q113" i="3"/>
  <c r="AY113" i="3"/>
  <c r="AS113" i="3"/>
  <c r="AU113" i="3"/>
  <c r="AB113" i="3"/>
  <c r="AT113" i="3"/>
  <c r="V113" i="3"/>
  <c r="AN113" i="3"/>
  <c r="AF52" i="3"/>
  <c r="AF57" i="3" s="1"/>
  <c r="AN23" i="3"/>
  <c r="AK95" i="3"/>
  <c r="Y95" i="3"/>
  <c r="P95" i="3"/>
  <c r="AQ95" i="3"/>
  <c r="AB95" i="3"/>
  <c r="AH95" i="3"/>
  <c r="O95" i="3"/>
  <c r="AE95" i="3"/>
  <c r="AW95" i="3"/>
  <c r="S23" i="3"/>
  <c r="AK41" i="3"/>
  <c r="AD41" i="3"/>
  <c r="Y41" i="3"/>
  <c r="R41" i="3"/>
  <c r="O41" i="3"/>
  <c r="AE41" i="3"/>
  <c r="AW41" i="3"/>
  <c r="AB41" i="3"/>
  <c r="AT41" i="3"/>
  <c r="Z77" i="3"/>
  <c r="AR77" i="3"/>
  <c r="W77" i="3"/>
  <c r="AJ77" i="3"/>
  <c r="AC77" i="3"/>
  <c r="AP52" i="3"/>
  <c r="AP57" i="3" s="1"/>
  <c r="AP59" i="3" s="1"/>
  <c r="AH23" i="3"/>
  <c r="P23" i="3"/>
  <c r="AF23" i="3"/>
  <c r="AX23" i="3"/>
  <c r="Y23" i="3"/>
  <c r="AQ23" i="3"/>
  <c r="Y59" i="3"/>
  <c r="Q59" i="3"/>
  <c r="AJ59" i="3"/>
  <c r="AU59" i="3"/>
  <c r="V59" i="3"/>
  <c r="AN59" i="3"/>
  <c r="BB104" i="2"/>
  <c r="BB109" i="2" s="1"/>
  <c r="AH104" i="2"/>
  <c r="AH109" i="2" s="1"/>
  <c r="AW104" i="2"/>
  <c r="AW109" i="2" s="1"/>
  <c r="Y104" i="2"/>
  <c r="Y109" i="2" s="1"/>
  <c r="AV104" i="2"/>
  <c r="AV109" i="2" s="1"/>
  <c r="X104" i="2"/>
  <c r="X109" i="2" s="1"/>
  <c r="BE50" i="2"/>
  <c r="BE55" i="2" s="1"/>
  <c r="AK50" i="2"/>
  <c r="AK55" i="2" s="1"/>
  <c r="Q50" i="2"/>
  <c r="Q55" i="2" s="1"/>
  <c r="BD50" i="2"/>
  <c r="BD55" i="2" s="1"/>
  <c r="AJ50" i="2"/>
  <c r="AJ55" i="2" s="1"/>
  <c r="P50" i="2"/>
  <c r="P55" i="2" s="1"/>
  <c r="AD21" i="2"/>
  <c r="AM50" i="2"/>
  <c r="AM55" i="2" s="1"/>
  <c r="S50" i="2"/>
  <c r="S55" i="2" s="1"/>
  <c r="S57" i="2" s="1"/>
  <c r="AX50" i="2"/>
  <c r="AX55" i="2" s="1"/>
  <c r="AD50" i="2"/>
  <c r="AD55" i="2" s="1"/>
  <c r="AH21" i="2"/>
  <c r="AD111" i="2"/>
  <c r="AX111" i="2"/>
  <c r="W111" i="2"/>
  <c r="AU111" i="2"/>
  <c r="T111" i="2"/>
  <c r="AN111" i="2"/>
  <c r="Q111" i="2"/>
  <c r="S39" i="2"/>
  <c r="AM39" i="2"/>
  <c r="P39" i="2"/>
  <c r="AJ39" i="2"/>
  <c r="BD39" i="2"/>
  <c r="N93" i="2"/>
  <c r="AL93" i="2"/>
  <c r="S93" i="2"/>
  <c r="AM93" i="2"/>
  <c r="P93" i="2"/>
  <c r="AJ93" i="2"/>
  <c r="BD93" i="2"/>
  <c r="AG93" i="2"/>
  <c r="BA93" i="2"/>
  <c r="AG32" i="2"/>
  <c r="AG37" i="2" s="1"/>
  <c r="AG39" i="2" s="1"/>
  <c r="AG75" i="2"/>
  <c r="V75" i="2"/>
  <c r="Q75" i="2"/>
  <c r="BE75" i="2"/>
  <c r="AX75" i="2"/>
  <c r="AE75" i="2"/>
  <c r="AY75" i="2"/>
  <c r="X75" i="2"/>
  <c r="AV75" i="2"/>
  <c r="AM57" i="2"/>
  <c r="P57" i="2"/>
  <c r="AJ57" i="2"/>
  <c r="BD57" i="2"/>
  <c r="AG57" i="2"/>
  <c r="BA57" i="2"/>
  <c r="AE113" i="3"/>
  <c r="S113" i="3"/>
  <c r="P113" i="3"/>
  <c r="AX113" i="3"/>
  <c r="Z113" i="3"/>
  <c r="AR113" i="3"/>
  <c r="R95" i="3"/>
  <c r="AF95" i="3"/>
  <c r="AY95" i="3"/>
  <c r="AN95" i="3"/>
  <c r="AI95" i="3"/>
  <c r="AS23" i="3"/>
  <c r="AU41" i="3"/>
  <c r="AN41" i="3"/>
  <c r="AG41" i="3"/>
  <c r="S41" i="3"/>
  <c r="AI41" i="3"/>
  <c r="N77" i="3"/>
  <c r="AD77" i="3"/>
  <c r="AV77" i="3"/>
  <c r="AA77" i="3"/>
  <c r="AS77" i="3"/>
  <c r="X77" i="3"/>
  <c r="AP77" i="3"/>
  <c r="AG77" i="3"/>
  <c r="AY77" i="3"/>
  <c r="X52" i="3"/>
  <c r="X57" i="3" s="1"/>
  <c r="Z23" i="3"/>
  <c r="AC23" i="3"/>
  <c r="AU23" i="3"/>
  <c r="AQ59" i="3"/>
  <c r="AG59" i="3"/>
  <c r="P59" i="3"/>
  <c r="AX59" i="3"/>
  <c r="Z59" i="3"/>
  <c r="AR59" i="3"/>
  <c r="W59" i="3"/>
  <c r="AO59" i="3"/>
  <c r="R21" i="2"/>
  <c r="BC50" i="2"/>
  <c r="BC55" i="2" s="1"/>
  <c r="AI50" i="2"/>
  <c r="AI55" i="2" s="1"/>
  <c r="O50" i="2"/>
  <c r="O55" i="2" s="1"/>
  <c r="AT50" i="2"/>
  <c r="AT55" i="2" s="1"/>
  <c r="AT57" i="2" s="1"/>
  <c r="V50" i="2"/>
  <c r="V55" i="2" s="1"/>
  <c r="V57" i="2" s="1"/>
  <c r="N111" i="2"/>
  <c r="AH111" i="2"/>
  <c r="BB111" i="2"/>
  <c r="AE111" i="2"/>
  <c r="AY111" i="2"/>
  <c r="X111" i="2"/>
  <c r="AV111" i="2"/>
  <c r="U111" i="2"/>
  <c r="AO111" i="2"/>
  <c r="AX39" i="2"/>
  <c r="W39" i="2"/>
  <c r="AU39" i="2"/>
  <c r="AH93" i="2"/>
  <c r="V93" i="2"/>
  <c r="W93" i="2"/>
  <c r="AU93" i="2"/>
  <c r="T93" i="2"/>
  <c r="AN93" i="2"/>
  <c r="Q93" i="2"/>
  <c r="BE93" i="2"/>
  <c r="AO75" i="2"/>
  <c r="AH75" i="2"/>
  <c r="Y75" i="2"/>
  <c r="R75" i="2"/>
  <c r="O75" i="2"/>
  <c r="AI75" i="2"/>
  <c r="BC75" i="2"/>
  <c r="AF75" i="2"/>
  <c r="AZ75" i="2"/>
  <c r="T57" i="2"/>
  <c r="AN57" i="2"/>
  <c r="Q57" i="2"/>
  <c r="AK57" i="2"/>
  <c r="BE57" i="2"/>
  <c r="AD57" i="2"/>
  <c r="AX57" i="2"/>
  <c r="Y113" i="3"/>
  <c r="U113" i="3"/>
  <c r="AF113" i="3"/>
  <c r="AU95" i="3"/>
  <c r="U95" i="3"/>
  <c r="AJ95" i="3"/>
  <c r="S95" i="3"/>
  <c r="Z41" i="3"/>
  <c r="AX70" i="3"/>
  <c r="AX75" i="3" s="1"/>
  <c r="AO70" i="3"/>
  <c r="AO75" i="3" s="1"/>
  <c r="AO77" i="3" s="1"/>
  <c r="AH70" i="3"/>
  <c r="AH75" i="3" s="1"/>
  <c r="R70" i="3"/>
  <c r="R75" i="3" s="1"/>
  <c r="AU70" i="3"/>
  <c r="AU75" i="3" s="1"/>
  <c r="AU77" i="3" s="1"/>
  <c r="AK70" i="3"/>
  <c r="AK75" i="3" s="1"/>
  <c r="AK77" i="3" s="1"/>
  <c r="T70" i="3"/>
  <c r="T75" i="3" s="1"/>
  <c r="T77" i="3" s="1"/>
  <c r="AH52" i="3"/>
  <c r="AH57" i="3" s="1"/>
  <c r="R52" i="3"/>
  <c r="R57" i="3" s="1"/>
  <c r="AK52" i="3"/>
  <c r="AK57" i="3" s="1"/>
  <c r="U52" i="3"/>
  <c r="U57" i="3" s="1"/>
  <c r="U59" i="3" s="1"/>
  <c r="AI52" i="3"/>
  <c r="AI57" i="3" s="1"/>
  <c r="AI59" i="3" s="1"/>
  <c r="S52" i="3"/>
  <c r="S57" i="3" s="1"/>
  <c r="S59" i="3" s="1"/>
  <c r="AO113" i="3"/>
  <c r="AG113" i="3"/>
  <c r="AA113" i="3"/>
  <c r="AC113" i="3"/>
  <c r="T113" i="3"/>
  <c r="AJ113" i="3"/>
  <c r="N113" i="3"/>
  <c r="AD113" i="3"/>
  <c r="AV113" i="3"/>
  <c r="V23" i="3"/>
  <c r="X95" i="3"/>
  <c r="N95" i="3"/>
  <c r="AP95" i="3"/>
  <c r="Z95" i="3"/>
  <c r="Q95" i="3"/>
  <c r="AT95" i="3"/>
  <c r="AR95" i="3"/>
  <c r="W95" i="3"/>
  <c r="AO95" i="3"/>
  <c r="AI23" i="3"/>
  <c r="U41" i="3"/>
  <c r="N41" i="3"/>
  <c r="AV41" i="3"/>
  <c r="AQ41" i="3"/>
  <c r="AH41" i="3"/>
  <c r="W41" i="3"/>
  <c r="AO41" i="3"/>
  <c r="T41" i="3"/>
  <c r="AJ41" i="3"/>
  <c r="Y77" i="3"/>
  <c r="R77" i="3"/>
  <c r="AH77" i="3"/>
  <c r="O77" i="3"/>
  <c r="AE77" i="3"/>
  <c r="AW77" i="3"/>
  <c r="AB77" i="3"/>
  <c r="AT77" i="3"/>
  <c r="R23" i="3"/>
  <c r="X23" i="3"/>
  <c r="Q23" i="3"/>
  <c r="AY23" i="3"/>
  <c r="AB59" i="3"/>
  <c r="AY59" i="3"/>
  <c r="AC59" i="3"/>
  <c r="X59" i="3"/>
  <c r="N59" i="3"/>
  <c r="AD59" i="3"/>
  <c r="AV59" i="3"/>
  <c r="AA59" i="3"/>
  <c r="AS59" i="3"/>
  <c r="AT104" i="2"/>
  <c r="AT109" i="2" s="1"/>
  <c r="V104" i="2"/>
  <c r="V109" i="2" s="1"/>
  <c r="BE104" i="2"/>
  <c r="BE109" i="2" s="1"/>
  <c r="BE111" i="2" s="1"/>
  <c r="AK104" i="2"/>
  <c r="AK109" i="2" s="1"/>
  <c r="AK111" i="2" s="1"/>
  <c r="P104" i="2"/>
  <c r="P109" i="2" s="1"/>
  <c r="BD104" i="2"/>
  <c r="BD109" i="2" s="1"/>
  <c r="AJ104" i="2"/>
  <c r="AJ109" i="2" s="1"/>
  <c r="AW50" i="2"/>
  <c r="AW55" i="2" s="1"/>
  <c r="Y50" i="2"/>
  <c r="Y55" i="2" s="1"/>
  <c r="AV50" i="2"/>
  <c r="AV55" i="2" s="1"/>
  <c r="X50" i="2"/>
  <c r="X55" i="2" s="1"/>
  <c r="AX21" i="2"/>
  <c r="AW21" i="2"/>
  <c r="AY50" i="2"/>
  <c r="AY55" i="2" s="1"/>
  <c r="AE50" i="2"/>
  <c r="AE55" i="2" s="1"/>
  <c r="P21" i="2"/>
  <c r="BD21" i="2"/>
  <c r="AL50" i="2"/>
  <c r="AL55" i="2" s="1"/>
  <c r="R50" i="2"/>
  <c r="R55" i="2" s="1"/>
  <c r="N21" i="2"/>
  <c r="BB32" i="2"/>
  <c r="BB37" i="2" s="1"/>
  <c r="AT32" i="2"/>
  <c r="AT37" i="2" s="1"/>
  <c r="AT39" i="2" s="1"/>
  <c r="AH32" i="2"/>
  <c r="AH37" i="2" s="1"/>
  <c r="V32" i="2"/>
  <c r="V37" i="2" s="1"/>
  <c r="V39" i="2" s="1"/>
  <c r="N32" i="2"/>
  <c r="N37" i="2" s="1"/>
  <c r="BE32" i="2"/>
  <c r="BE37" i="2" s="1"/>
  <c r="BE39" i="2" s="1"/>
  <c r="AW32" i="2"/>
  <c r="AW37" i="2" s="1"/>
  <c r="AK32" i="2"/>
  <c r="AK37" i="2" s="1"/>
  <c r="AK39" i="2" s="1"/>
  <c r="Y32" i="2"/>
  <c r="Y37" i="2" s="1"/>
  <c r="Q32" i="2"/>
  <c r="Q37" i="2" s="1"/>
  <c r="Q39" i="2" s="1"/>
  <c r="R111" i="2"/>
  <c r="AL111" i="2"/>
  <c r="O111" i="2"/>
  <c r="AI111" i="2"/>
  <c r="BC111" i="2"/>
  <c r="AF111" i="2"/>
  <c r="AZ111" i="2"/>
  <c r="Y111" i="2"/>
  <c r="AW111" i="2"/>
  <c r="U39" i="2"/>
  <c r="AO39" i="2"/>
  <c r="N39" i="2"/>
  <c r="AH39" i="2"/>
  <c r="BB39" i="2"/>
  <c r="AE39" i="2"/>
  <c r="AY39" i="2"/>
  <c r="X39" i="2"/>
  <c r="AV39" i="2"/>
  <c r="BA21" i="2"/>
  <c r="AD93" i="2"/>
  <c r="BB93" i="2"/>
  <c r="AT93" i="2"/>
  <c r="AE93" i="2"/>
  <c r="AY93" i="2"/>
  <c r="X93" i="2"/>
  <c r="AV93" i="2"/>
  <c r="U93" i="2"/>
  <c r="AO93" i="2"/>
  <c r="BA32" i="2"/>
  <c r="BA37" i="2" s="1"/>
  <c r="BA39" i="2" s="1"/>
  <c r="BA75" i="2"/>
  <c r="AT75" i="2"/>
  <c r="AK75" i="2"/>
  <c r="AD75" i="2"/>
  <c r="S75" i="2"/>
  <c r="AM75" i="2"/>
  <c r="P75" i="2"/>
  <c r="AJ75" i="2"/>
  <c r="BD75" i="2"/>
  <c r="AD32" i="2"/>
  <c r="AD37" i="2" s="1"/>
  <c r="AD39" i="2" s="1"/>
  <c r="AE57" i="2"/>
  <c r="AY57" i="2"/>
  <c r="X57" i="2"/>
  <c r="AV57" i="2"/>
  <c r="U57" i="2"/>
  <c r="AO57" i="2"/>
  <c r="N57" i="2"/>
  <c r="BB57" i="2"/>
  <c r="AW113" i="3"/>
  <c r="AI113" i="3"/>
  <c r="X113" i="3"/>
  <c r="AC95" i="3"/>
  <c r="AX95" i="3"/>
  <c r="V95" i="3"/>
  <c r="AV95" i="3"/>
  <c r="AS95" i="3"/>
  <c r="AA23" i="3"/>
  <c r="AC41" i="3"/>
  <c r="V41" i="3"/>
  <c r="Q41" i="3"/>
  <c r="AR41" i="3"/>
  <c r="AA41" i="3"/>
  <c r="AS41" i="3"/>
  <c r="Q77" i="3"/>
  <c r="V77" i="3"/>
  <c r="AN77" i="3"/>
  <c r="S77" i="3"/>
  <c r="AI77" i="3"/>
  <c r="P77" i="3"/>
  <c r="AF77" i="3"/>
  <c r="AX77" i="3"/>
  <c r="AQ77" i="3"/>
  <c r="AR23" i="3"/>
  <c r="AT59" i="3"/>
  <c r="T59" i="3"/>
  <c r="AK59" i="3"/>
  <c r="AF59" i="3"/>
  <c r="R59" i="3"/>
  <c r="AH59" i="3"/>
  <c r="O59" i="3"/>
  <c r="AE59" i="3"/>
  <c r="AW59" i="3"/>
  <c r="AL21" i="2"/>
  <c r="AU50" i="2"/>
  <c r="AU55" i="2" s="1"/>
  <c r="AU57" i="2" s="1"/>
  <c r="W50" i="2"/>
  <c r="W55" i="2" s="1"/>
  <c r="W57" i="2" s="1"/>
  <c r="BB50" i="2"/>
  <c r="BB55" i="2" s="1"/>
  <c r="AH50" i="2"/>
  <c r="AH55" i="2" s="1"/>
  <c r="AH57" i="2" s="1"/>
  <c r="V111" i="2"/>
  <c r="AT111" i="2"/>
  <c r="S111" i="2"/>
  <c r="AM111" i="2"/>
  <c r="P111" i="2"/>
  <c r="AJ111" i="2"/>
  <c r="BD111" i="2"/>
  <c r="AG111" i="2"/>
  <c r="BA111" i="2"/>
  <c r="Y39" i="2"/>
  <c r="AW39" i="2"/>
  <c r="R39" i="2"/>
  <c r="AL39" i="2"/>
  <c r="O39" i="2"/>
  <c r="AF39" i="2"/>
  <c r="AZ39" i="2"/>
  <c r="AO21" i="2"/>
  <c r="AX93" i="2"/>
  <c r="O93" i="2"/>
  <c r="AI93" i="2"/>
  <c r="BC93" i="2"/>
  <c r="AF93" i="2"/>
  <c r="AZ93" i="2"/>
  <c r="Y93" i="2"/>
  <c r="AW93" i="2"/>
  <c r="U75" i="2"/>
  <c r="N75" i="2"/>
  <c r="BB75" i="2"/>
  <c r="AW75" i="2"/>
  <c r="AL75" i="2"/>
  <c r="W75" i="2"/>
  <c r="AU75" i="2"/>
  <c r="T75" i="2"/>
  <c r="AN75" i="2"/>
  <c r="O57" i="2"/>
  <c r="AI57" i="2"/>
  <c r="BC57" i="2"/>
  <c r="AF57" i="2"/>
  <c r="AZ57" i="2"/>
  <c r="Y57" i="2"/>
  <c r="AW57" i="2"/>
  <c r="R57" i="2"/>
  <c r="AL57" i="2"/>
</calcChain>
</file>

<file path=xl/sharedStrings.xml><?xml version="1.0" encoding="utf-8"?>
<sst xmlns="http://schemas.openxmlformats.org/spreadsheetml/2006/main" count="1519" uniqueCount="95">
  <si>
    <t>dBi</t>
  </si>
  <si>
    <t>dB</t>
  </si>
  <si>
    <t>km</t>
  </si>
  <si>
    <t>Free space loss</t>
  </si>
  <si>
    <t>dBm/MHz</t>
  </si>
  <si>
    <t>Victim FSS system parameters</t>
  </si>
  <si>
    <t>Antenna Gain (Gmax)</t>
  </si>
  <si>
    <t>System Noise Temp</t>
  </si>
  <si>
    <t>deg K</t>
  </si>
  <si>
    <t>Thermal Noise in 1 MHz</t>
  </si>
  <si>
    <t>dBm</t>
  </si>
  <si>
    <t>I/N Criterion</t>
  </si>
  <si>
    <t>Allowed interference level in 1 MHz</t>
  </si>
  <si>
    <t xml:space="preserve">Assumed antenna radiation pattern: </t>
  </si>
  <si>
    <t>as per App7(WRC-07)</t>
  </si>
  <si>
    <t>D/lambda</t>
  </si>
  <si>
    <t>Propagation distance</t>
  </si>
  <si>
    <t>G1</t>
  </si>
  <si>
    <t>deg</t>
  </si>
  <si>
    <t>phim</t>
  </si>
  <si>
    <t>Elevation to satellite</t>
  </si>
  <si>
    <t>phir</t>
  </si>
  <si>
    <t>Off-axis angle</t>
  </si>
  <si>
    <t>Interference margin/deficit</t>
  </si>
  <si>
    <t xml:space="preserve">Antenna Diameter </t>
  </si>
  <si>
    <t>m</t>
  </si>
  <si>
    <t>Distance from the earth station</t>
  </si>
  <si>
    <t>UWB Transmitter Height</t>
  </si>
  <si>
    <t>E/Stn Antenna Height</t>
  </si>
  <si>
    <t>Elevation angle to UWB transmitter</t>
  </si>
  <si>
    <t>EIRP level of UWB device</t>
  </si>
  <si>
    <t>Received interference level at the victim FSS earth station</t>
  </si>
  <si>
    <t>Off-axis gain</t>
  </si>
  <si>
    <t>Shallow log normal fading loss</t>
  </si>
  <si>
    <t>Insertion loss between rx antenna and receiver input</t>
  </si>
  <si>
    <t>Total loss</t>
  </si>
  <si>
    <t>Required Separation distance</t>
  </si>
  <si>
    <t>meters</t>
  </si>
  <si>
    <t>Antenna Dish size</t>
  </si>
  <si>
    <t>System temp</t>
  </si>
  <si>
    <t>K</t>
  </si>
  <si>
    <t>ref BW</t>
  </si>
  <si>
    <t>p2</t>
  </si>
  <si>
    <t>%</t>
  </si>
  <si>
    <t>n2</t>
  </si>
  <si>
    <t>W</t>
  </si>
  <si>
    <t>Ms</t>
  </si>
  <si>
    <t>NL</t>
  </si>
  <si>
    <t>Pr(p) - long term</t>
  </si>
  <si>
    <t>Pr(p2) - short term</t>
  </si>
  <si>
    <t>I/N short term</t>
  </si>
  <si>
    <t>I/N long term</t>
  </si>
  <si>
    <t>MHz</t>
  </si>
  <si>
    <t>p1 (long term)</t>
  </si>
  <si>
    <t>p2/n2 - percentage time (short term)</t>
  </si>
  <si>
    <t>Derivation of allowed interference power levels based on Rec SF1006</t>
  </si>
  <si>
    <t>Antenna size</t>
  </si>
  <si>
    <t>J ( F1094/S1432)</t>
  </si>
  <si>
    <t>9m</t>
  </si>
  <si>
    <t>6m</t>
  </si>
  <si>
    <t>4.5m</t>
  </si>
  <si>
    <t>3m</t>
  </si>
  <si>
    <t>1.8m</t>
  </si>
  <si>
    <t>Elevation angle in degrees</t>
  </si>
  <si>
    <t>Ant size</t>
  </si>
  <si>
    <t>LT-2 Type UWB Application- Fixed Installation Outdoor</t>
  </si>
  <si>
    <t>Permissible interference level in 1 MHz</t>
  </si>
  <si>
    <t>ratio</t>
  </si>
  <si>
    <t>-</t>
  </si>
  <si>
    <t>LT-2 Type UWB Application- indoor</t>
  </si>
  <si>
    <t>LT-2 Type UWB Application- Indoor</t>
  </si>
  <si>
    <t>LAES  UWB Application -Outdoor</t>
  </si>
  <si>
    <t>LAES  UWB Application -Indoor with Wall Attuation of 12 dB</t>
  </si>
  <si>
    <t>LAES - Outdoor (@8mht)</t>
  </si>
  <si>
    <t>LAES - Indoor with Wall Attuation of 12 dB (@8m ht)</t>
  </si>
  <si>
    <t>LT-2 Fixed Installation Outdoor (@8m ht)</t>
  </si>
  <si>
    <t>LT-2 Indoor (@8mht)</t>
  </si>
  <si>
    <t>LT-2 Fixed Installation Outdoor (@2m ht)</t>
  </si>
  <si>
    <t>LT-2 Indoor (@2mht)</t>
  </si>
  <si>
    <t>LAES-Outdoor (@8m ht)</t>
  </si>
  <si>
    <t>as per App8(WRC-07)</t>
  </si>
  <si>
    <t>1.2m</t>
  </si>
  <si>
    <t>LT-2 Fixed Installation Indoor (@8m ht)</t>
  </si>
  <si>
    <t>LT-2 Fixed Installation Indoor (@2m ht)</t>
  </si>
  <si>
    <t>Tables in the main body of the report</t>
  </si>
  <si>
    <t>LONG TERM INTERFERENCE CONDITIONS</t>
  </si>
  <si>
    <t>SHORT TERM INTERFERENCE CONDITIONS</t>
  </si>
  <si>
    <t>ONLY SHORT TERM INTERFERENCE, LOOK AT NEXT SHEET</t>
  </si>
  <si>
    <t>FIRST Column in the table on the right has been modified to PKES application: 1.5 metres antenna height.</t>
  </si>
  <si>
    <t>scroll down to highlighted PKES scenario</t>
  </si>
  <si>
    <t>Later changed some antenna heights as well on the request of SE40 (see SE24(17)INFO14_RLS to SE24 on WI SE24_58.docx)</t>
  </si>
  <si>
    <t>PKES application - Low Band</t>
  </si>
  <si>
    <t>PKES application - High Band</t>
  </si>
  <si>
    <t>PKES Installation - Low Band</t>
  </si>
  <si>
    <t>PKES Installation - High Band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</si>
</sst>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"/>
    <numFmt numFmtId="166" formatCode="0.0000"/>
    <numFmt numFmtId="167" formatCode="0.000%"/>
    <numFmt numFmtId="168" formatCode="0.0000%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  <charset val="204"/>
    </font>
    <font>
      <b/>
      <sz val="10"/>
      <color rgb="FFFF0000"/>
      <name val="Arial"/>
      <family val="2"/>
    </font>
    <font>
      <sz val="12"/>
      <color rgb="FF000000"/>
      <name val="Courier New"/>
      <family val="3"/>
    </font>
    <font>
      <b/>
      <sz val="10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1">
    <xf numFmtId="0" fontId="0" fillId="0" borderId="0" xfId="0"/>
    <xf numFmtId="0" fontId="2" fillId="0" borderId="0" xfId="0" applyFont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6" fillId="0" borderId="0" xfId="0" applyFont="1"/>
    <xf numFmtId="0" fontId="0" fillId="2" borderId="0" xfId="0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6" xfId="0" applyBorder="1"/>
    <xf numFmtId="2" fontId="0" fillId="0" borderId="0" xfId="0" applyNumberFormat="1"/>
    <xf numFmtId="165" fontId="0" fillId="0" borderId="5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0" borderId="5" xfId="0" applyBorder="1"/>
    <xf numFmtId="0" fontId="0" fillId="0" borderId="10" xfId="0" applyBorder="1" applyAlignment="1">
      <alignment horizontal="center"/>
    </xf>
    <xf numFmtId="0" fontId="5" fillId="0" borderId="2" xfId="0" applyFont="1" applyBorder="1"/>
    <xf numFmtId="0" fontId="0" fillId="4" borderId="0" xfId="0" applyFill="1" applyBorder="1"/>
    <xf numFmtId="0" fontId="2" fillId="4" borderId="5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1" fontId="0" fillId="4" borderId="3" xfId="0" applyNumberFormat="1" applyFill="1" applyBorder="1" applyAlignment="1">
      <alignment horizontal="center"/>
    </xf>
    <xf numFmtId="165" fontId="6" fillId="4" borderId="2" xfId="0" applyNumberFormat="1" applyFont="1" applyFill="1" applyBorder="1" applyAlignment="1">
      <alignment horizontal="center"/>
    </xf>
    <xf numFmtId="165" fontId="6" fillId="4" borderId="0" xfId="0" applyNumberFormat="1" applyFont="1" applyFill="1" applyBorder="1" applyAlignment="1">
      <alignment horizontal="center"/>
    </xf>
    <xf numFmtId="165" fontId="6" fillId="4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4" borderId="5" xfId="0" applyFill="1" applyBorder="1"/>
    <xf numFmtId="0" fontId="0" fillId="4" borderId="10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2" xfId="0" applyFill="1" applyBorder="1" applyAlignment="1">
      <alignment horizontal="left"/>
    </xf>
    <xf numFmtId="0" fontId="2" fillId="4" borderId="2" xfId="0" applyFon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/>
    <xf numFmtId="0" fontId="0" fillId="5" borderId="0" xfId="0" applyFill="1"/>
    <xf numFmtId="0" fontId="0" fillId="6" borderId="0" xfId="0" applyFill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6" fontId="2" fillId="0" borderId="0" xfId="0" applyNumberFormat="1" applyFont="1" applyAlignment="1">
      <alignment horizontal="center"/>
    </xf>
    <xf numFmtId="2" fontId="2" fillId="5" borderId="0" xfId="0" applyNumberFormat="1" applyFont="1" applyFill="1" applyAlignment="1">
      <alignment horizontal="center"/>
    </xf>
    <xf numFmtId="2" fontId="2" fillId="6" borderId="0" xfId="0" applyNumberFormat="1" applyFont="1" applyFill="1" applyAlignment="1">
      <alignment horizontal="center"/>
    </xf>
    <xf numFmtId="0" fontId="4" fillId="5" borderId="0" xfId="0" applyFont="1" applyFill="1"/>
    <xf numFmtId="0" fontId="2" fillId="5" borderId="0" xfId="0" applyFont="1" applyFill="1" applyAlignment="1">
      <alignment horizontal="center"/>
    </xf>
    <xf numFmtId="9" fontId="0" fillId="0" borderId="0" xfId="0" applyNumberFormat="1"/>
    <xf numFmtId="10" fontId="0" fillId="0" borderId="0" xfId="0" applyNumberFormat="1"/>
    <xf numFmtId="1" fontId="0" fillId="0" borderId="6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9" fontId="0" fillId="0" borderId="0" xfId="1" applyFont="1"/>
    <xf numFmtId="9" fontId="2" fillId="0" borderId="0" xfId="0" applyNumberFormat="1" applyFont="1" applyAlignment="1">
      <alignment horizontal="center"/>
    </xf>
    <xf numFmtId="167" fontId="2" fillId="0" borderId="0" xfId="1" applyNumberFormat="1" applyFont="1" applyAlignment="1">
      <alignment horizontal="center"/>
    </xf>
    <xf numFmtId="168" fontId="0" fillId="0" borderId="0" xfId="0" applyNumberFormat="1"/>
    <xf numFmtId="165" fontId="0" fillId="0" borderId="0" xfId="0" applyNumberFormat="1" applyAlignment="1">
      <alignment horizontal="center"/>
    </xf>
    <xf numFmtId="0" fontId="0" fillId="5" borderId="0" xfId="0" applyFill="1" applyBorder="1"/>
    <xf numFmtId="0" fontId="0" fillId="5" borderId="3" xfId="0" applyFill="1" applyBorder="1"/>
    <xf numFmtId="0" fontId="0" fillId="5" borderId="12" xfId="0" applyFill="1" applyBorder="1"/>
    <xf numFmtId="0" fontId="2" fillId="5" borderId="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5" borderId="2" xfId="0" applyNumberFormat="1" applyFont="1" applyFill="1" applyBorder="1" applyAlignment="1">
      <alignment horizontal="center"/>
    </xf>
    <xf numFmtId="165" fontId="2" fillId="5" borderId="0" xfId="0" applyNumberFormat="1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0" fontId="2" fillId="5" borderId="2" xfId="0" applyFont="1" applyFill="1" applyBorder="1"/>
    <xf numFmtId="165" fontId="2" fillId="5" borderId="3" xfId="0" applyNumberFormat="1" applyFont="1" applyFill="1" applyBorder="1" applyAlignment="1">
      <alignment horizontal="center"/>
    </xf>
    <xf numFmtId="0" fontId="2" fillId="6" borderId="2" xfId="0" applyFont="1" applyFill="1" applyBorder="1"/>
    <xf numFmtId="0" fontId="0" fillId="6" borderId="0" xfId="0" applyFill="1" applyBorder="1"/>
    <xf numFmtId="0" fontId="0" fillId="6" borderId="3" xfId="0" applyFill="1" applyBorder="1"/>
    <xf numFmtId="0" fontId="0" fillId="6" borderId="12" xfId="0" applyFill="1" applyBorder="1"/>
    <xf numFmtId="165" fontId="2" fillId="6" borderId="2" xfId="0" applyNumberFormat="1" applyFont="1" applyFill="1" applyBorder="1" applyAlignment="1">
      <alignment horizontal="center"/>
    </xf>
    <xf numFmtId="165" fontId="2" fillId="6" borderId="0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7" borderId="2" xfId="0" applyFont="1" applyFill="1" applyBorder="1"/>
    <xf numFmtId="0" fontId="0" fillId="7" borderId="0" xfId="0" applyFill="1"/>
    <xf numFmtId="0" fontId="0" fillId="7" borderId="12" xfId="0" applyFont="1" applyFill="1" applyBorder="1"/>
    <xf numFmtId="165" fontId="0" fillId="7" borderId="2" xfId="0" applyNumberFormat="1" applyFill="1" applyBorder="1" applyAlignment="1">
      <alignment horizontal="center"/>
    </xf>
    <xf numFmtId="165" fontId="0" fillId="7" borderId="0" xfId="0" applyNumberFormat="1" applyFill="1" applyBorder="1" applyAlignment="1">
      <alignment horizontal="center"/>
    </xf>
    <xf numFmtId="165" fontId="0" fillId="7" borderId="3" xfId="0" applyNumberFormat="1" applyFill="1" applyBorder="1" applyAlignment="1">
      <alignment horizontal="center"/>
    </xf>
    <xf numFmtId="0" fontId="2" fillId="8" borderId="4" xfId="0" applyFont="1" applyFill="1" applyBorder="1"/>
    <xf numFmtId="0" fontId="0" fillId="8" borderId="7" xfId="0" applyFill="1" applyBorder="1"/>
    <xf numFmtId="0" fontId="0" fillId="8" borderId="6" xfId="0" applyFill="1" applyBorder="1"/>
    <xf numFmtId="0" fontId="0" fillId="8" borderId="13" xfId="0" applyFill="1" applyBorder="1"/>
    <xf numFmtId="1" fontId="2" fillId="8" borderId="4" xfId="0" applyNumberFormat="1" applyFont="1" applyFill="1" applyBorder="1" applyAlignment="1">
      <alignment horizontal="center"/>
    </xf>
    <xf numFmtId="1" fontId="2" fillId="8" borderId="7" xfId="0" applyNumberFormat="1" applyFont="1" applyFill="1" applyBorder="1" applyAlignment="1">
      <alignment horizontal="center"/>
    </xf>
    <xf numFmtId="1" fontId="2" fillId="8" borderId="6" xfId="0" applyNumberFormat="1" applyFont="1" applyFill="1" applyBorder="1" applyAlignment="1">
      <alignment horizontal="center"/>
    </xf>
    <xf numFmtId="0" fontId="2" fillId="5" borderId="0" xfId="0" applyFont="1" applyFill="1" applyBorder="1"/>
    <xf numFmtId="0" fontId="2" fillId="5" borderId="3" xfId="0" applyFont="1" applyFill="1" applyBorder="1"/>
    <xf numFmtId="0" fontId="2" fillId="5" borderId="12" xfId="0" applyFont="1" applyFill="1" applyBorder="1"/>
    <xf numFmtId="0" fontId="2" fillId="5" borderId="2" xfId="0" applyFont="1" applyFill="1" applyBorder="1" applyAlignment="1">
      <alignment horizontal="left"/>
    </xf>
    <xf numFmtId="0" fontId="0" fillId="0" borderId="14" xfId="0" applyBorder="1"/>
    <xf numFmtId="0" fontId="0" fillId="2" borderId="14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2" fontId="2" fillId="5" borderId="14" xfId="0" applyNumberFormat="1" applyFont="1" applyFill="1" applyBorder="1" applyAlignment="1">
      <alignment horizontal="center"/>
    </xf>
    <xf numFmtId="2" fontId="2" fillId="6" borderId="14" xfId="0" applyNumberFormat="1" applyFont="1" applyFill="1" applyBorder="1" applyAlignment="1">
      <alignment horizontal="center"/>
    </xf>
    <xf numFmtId="166" fontId="2" fillId="0" borderId="14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/>
    </xf>
    <xf numFmtId="166" fontId="2" fillId="0" borderId="14" xfId="0" applyNumberFormat="1" applyFont="1" applyBorder="1" applyAlignment="1">
      <alignment horizontal="center"/>
    </xf>
    <xf numFmtId="0" fontId="4" fillId="0" borderId="15" xfId="0" applyFont="1" applyBorder="1"/>
    <xf numFmtId="0" fontId="2" fillId="0" borderId="16" xfId="0" applyFont="1" applyBorder="1" applyAlignment="1">
      <alignment horizontal="center"/>
    </xf>
    <xf numFmtId="0" fontId="4" fillId="0" borderId="17" xfId="0" applyFont="1" applyBorder="1"/>
    <xf numFmtId="0" fontId="0" fillId="0" borderId="18" xfId="0" applyBorder="1"/>
    <xf numFmtId="0" fontId="0" fillId="0" borderId="19" xfId="0" applyBorder="1"/>
    <xf numFmtId="0" fontId="4" fillId="0" borderId="19" xfId="0" applyFont="1" applyBorder="1"/>
    <xf numFmtId="0" fontId="4" fillId="0" borderId="18" xfId="0" applyFont="1" applyBorder="1"/>
    <xf numFmtId="0" fontId="2" fillId="0" borderId="18" xfId="0" applyFont="1" applyBorder="1"/>
    <xf numFmtId="0" fontId="0" fillId="5" borderId="18" xfId="0" applyFill="1" applyBorder="1"/>
    <xf numFmtId="0" fontId="0" fillId="6" borderId="18" xfId="0" applyFill="1" applyBorder="1"/>
    <xf numFmtId="0" fontId="4" fillId="5" borderId="18" xfId="0" applyFont="1" applyFill="1" applyBorder="1"/>
    <xf numFmtId="0" fontId="4" fillId="6" borderId="20" xfId="0" applyFont="1" applyFill="1" applyBorder="1"/>
    <xf numFmtId="2" fontId="2" fillId="6" borderId="21" xfId="0" applyNumberFormat="1" applyFont="1" applyFill="1" applyBorder="1" applyAlignment="1">
      <alignment horizontal="center"/>
    </xf>
    <xf numFmtId="0" fontId="4" fillId="0" borderId="22" xfId="0" applyFont="1" applyBorder="1"/>
    <xf numFmtId="0" fontId="4" fillId="0" borderId="3" xfId="0" applyFont="1" applyBorder="1"/>
    <xf numFmtId="10" fontId="2" fillId="0" borderId="0" xfId="1" applyNumberFormat="1" applyFont="1" applyAlignment="1">
      <alignment horizontal="center"/>
    </xf>
    <xf numFmtId="0" fontId="2" fillId="4" borderId="5" xfId="0" quotePrefix="1" applyFont="1" applyFill="1" applyBorder="1" applyAlignment="1">
      <alignment horizontal="center"/>
    </xf>
    <xf numFmtId="1" fontId="0" fillId="8" borderId="7" xfId="0" applyNumberFormat="1" applyFill="1" applyBorder="1" applyAlignment="1">
      <alignment horizontal="center"/>
    </xf>
    <xf numFmtId="1" fontId="0" fillId="8" borderId="6" xfId="0" applyNumberForma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0" fillId="8" borderId="0" xfId="0" applyNumberFormat="1" applyFill="1" applyBorder="1" applyAlignment="1">
      <alignment horizontal="center"/>
    </xf>
    <xf numFmtId="1" fontId="0" fillId="8" borderId="3" xfId="0" applyNumberFormat="1" applyFill="1" applyBorder="1" applyAlignment="1">
      <alignment horizontal="center"/>
    </xf>
    <xf numFmtId="0" fontId="0" fillId="0" borderId="0" xfId="0" quotePrefix="1"/>
    <xf numFmtId="0" fontId="0" fillId="2" borderId="0" xfId="0" applyFill="1"/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2" fillId="6" borderId="14" xfId="0" applyNumberFormat="1" applyFont="1" applyFill="1" applyBorder="1" applyAlignment="1">
      <alignment horizontal="center"/>
    </xf>
    <xf numFmtId="1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1" fontId="4" fillId="0" borderId="0" xfId="0" quotePrefix="1" applyNumberFormat="1" applyFont="1" applyBorder="1" applyAlignment="1">
      <alignment horizontal="center"/>
    </xf>
    <xf numFmtId="1" fontId="4" fillId="0" borderId="5" xfId="0" quotePrefix="1" applyNumberFormat="1" applyFont="1" applyBorder="1" applyAlignment="1">
      <alignment horizontal="center"/>
    </xf>
    <xf numFmtId="0" fontId="2" fillId="0" borderId="0" xfId="0" applyFont="1" applyFill="1"/>
    <xf numFmtId="0" fontId="0" fillId="0" borderId="0" xfId="0" applyFill="1"/>
    <xf numFmtId="0" fontId="4" fillId="0" borderId="0" xfId="0" applyFont="1" applyFill="1"/>
    <xf numFmtId="0" fontId="2" fillId="0" borderId="12" xfId="0" applyFont="1" applyFill="1" applyBorder="1" applyAlignment="1">
      <alignment horizontal="center"/>
    </xf>
    <xf numFmtId="1" fontId="0" fillId="0" borderId="10" xfId="0" quotePrefix="1" applyNumberFormat="1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2" fillId="0" borderId="24" xfId="0" applyNumberFormat="1" applyFont="1" applyBorder="1" applyAlignment="1">
      <alignment horizontal="center"/>
    </xf>
    <xf numFmtId="165" fontId="0" fillId="0" borderId="24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25" xfId="0" applyBorder="1" applyAlignment="1">
      <alignment horizontal="center"/>
    </xf>
    <xf numFmtId="2" fontId="2" fillId="0" borderId="25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6" borderId="3" xfId="0" applyNumberFormat="1" applyFont="1" applyFill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2" fontId="2" fillId="6" borderId="6" xfId="0" applyNumberFormat="1" applyFont="1" applyFill="1" applyBorder="1" applyAlignment="1">
      <alignment horizontal="center"/>
    </xf>
    <xf numFmtId="165" fontId="0" fillId="4" borderId="24" xfId="0" applyNumberForma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24" xfId="0" quotePrefix="1" applyFont="1" applyFill="1" applyBorder="1" applyAlignment="1">
      <alignment horizontal="center"/>
    </xf>
    <xf numFmtId="0" fontId="0" fillId="9" borderId="0" xfId="0" quotePrefix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65" fontId="2" fillId="5" borderId="24" xfId="0" applyNumberFormat="1" applyFont="1" applyFill="1" applyBorder="1" applyAlignment="1">
      <alignment horizontal="center"/>
    </xf>
    <xf numFmtId="165" fontId="0" fillId="7" borderId="24" xfId="0" applyNumberFormat="1" applyFill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24" xfId="0" applyFill="1" applyBorder="1"/>
    <xf numFmtId="0" fontId="0" fillId="0" borderId="31" xfId="0" applyBorder="1"/>
    <xf numFmtId="1" fontId="4" fillId="0" borderId="10" xfId="0" quotePrefix="1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0" fillId="0" borderId="24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0" fillId="0" borderId="28" xfId="0" applyNumberFormat="1" applyFill="1" applyBorder="1" applyAlignment="1">
      <alignment horizontal="center"/>
    </xf>
    <xf numFmtId="1" fontId="0" fillId="4" borderId="24" xfId="0" applyNumberFormat="1" applyFill="1" applyBorder="1" applyAlignment="1">
      <alignment horizontal="center"/>
    </xf>
    <xf numFmtId="2" fontId="0" fillId="4" borderId="24" xfId="0" applyNumberFormat="1" applyFill="1" applyBorder="1" applyAlignment="1">
      <alignment horizontal="center"/>
    </xf>
    <xf numFmtId="1" fontId="0" fillId="0" borderId="33" xfId="0" applyNumberFormat="1" applyFill="1" applyBorder="1" applyAlignment="1">
      <alignment horizontal="center"/>
    </xf>
    <xf numFmtId="1" fontId="0" fillId="0" borderId="34" xfId="0" applyNumberFormat="1" applyFill="1" applyBorder="1" applyAlignment="1">
      <alignment horizontal="center"/>
    </xf>
    <xf numFmtId="0" fontId="4" fillId="6" borderId="7" xfId="0" applyFont="1" applyFill="1" applyBorder="1"/>
    <xf numFmtId="2" fontId="2" fillId="6" borderId="7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7" xfId="0" applyFont="1" applyBorder="1"/>
    <xf numFmtId="2" fontId="2" fillId="0" borderId="7" xfId="0" applyNumberFormat="1" applyFont="1" applyBorder="1"/>
    <xf numFmtId="2" fontId="0" fillId="0" borderId="7" xfId="0" applyNumberFormat="1" applyBorder="1"/>
    <xf numFmtId="0" fontId="4" fillId="0" borderId="11" xfId="0" applyFont="1" applyBorder="1"/>
    <xf numFmtId="0" fontId="0" fillId="0" borderId="12" xfId="0" applyBorder="1"/>
    <xf numFmtId="0" fontId="4" fillId="0" borderId="12" xfId="0" applyFont="1" applyBorder="1"/>
    <xf numFmtId="0" fontId="4" fillId="0" borderId="13" xfId="0" applyFont="1" applyBorder="1"/>
    <xf numFmtId="0" fontId="0" fillId="0" borderId="24" xfId="0" quotePrefix="1" applyBorder="1" applyAlignment="1">
      <alignment horizontal="center"/>
    </xf>
    <xf numFmtId="0" fontId="0" fillId="0" borderId="1" xfId="0" quotePrefix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7" fillId="0" borderId="0" xfId="0" applyFont="1"/>
    <xf numFmtId="0" fontId="0" fillId="0" borderId="0" xfId="0" quotePrefix="1" applyBorder="1" applyAlignment="1">
      <alignment horizontal="center"/>
    </xf>
    <xf numFmtId="0" fontId="0" fillId="0" borderId="0" xfId="0" quotePrefix="1" applyBorder="1" applyAlignment="1">
      <alignment horizontal="center"/>
    </xf>
    <xf numFmtId="1" fontId="0" fillId="0" borderId="0" xfId="0" quotePrefix="1" applyNumberFormat="1" applyBorder="1" applyAlignment="1">
      <alignment horizontal="center"/>
    </xf>
    <xf numFmtId="1" fontId="0" fillId="10" borderId="2" xfId="0" applyNumberFormat="1" applyFill="1" applyBorder="1" applyAlignment="1">
      <alignment horizontal="center"/>
    </xf>
    <xf numFmtId="0" fontId="9" fillId="0" borderId="0" xfId="0" applyFont="1"/>
    <xf numFmtId="0" fontId="0" fillId="11" borderId="2" xfId="0" applyFill="1" applyBorder="1"/>
    <xf numFmtId="0" fontId="2" fillId="11" borderId="2" xfId="0" applyFont="1" applyFill="1" applyBorder="1" applyAlignment="1">
      <alignment horizontal="center"/>
    </xf>
    <xf numFmtId="1" fontId="0" fillId="11" borderId="0" xfId="0" applyNumberFormat="1" applyFill="1" applyBorder="1" applyAlignment="1">
      <alignment horizontal="center"/>
    </xf>
    <xf numFmtId="1" fontId="0" fillId="11" borderId="3" xfId="0" applyNumberFormat="1" applyFill="1" applyBorder="1" applyAlignment="1">
      <alignment horizontal="center"/>
    </xf>
    <xf numFmtId="0" fontId="2" fillId="11" borderId="11" xfId="0" applyFont="1" applyFill="1" applyBorder="1" applyAlignment="1">
      <alignment horizontal="center"/>
    </xf>
    <xf numFmtId="1" fontId="0" fillId="11" borderId="10" xfId="0" applyNumberFormat="1" applyFill="1" applyBorder="1" applyAlignment="1">
      <alignment horizontal="center"/>
    </xf>
    <xf numFmtId="1" fontId="0" fillId="11" borderId="10" xfId="0" quotePrefix="1" applyNumberFormat="1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0" fontId="2" fillId="11" borderId="12" xfId="0" applyFont="1" applyFill="1" applyBorder="1" applyAlignment="1">
      <alignment horizontal="center"/>
    </xf>
    <xf numFmtId="0" fontId="2" fillId="11" borderId="13" xfId="0" applyFont="1" applyFill="1" applyBorder="1" applyAlignment="1">
      <alignment horizontal="center"/>
    </xf>
    <xf numFmtId="1" fontId="0" fillId="11" borderId="7" xfId="0" applyNumberFormat="1" applyFill="1" applyBorder="1" applyAlignment="1">
      <alignment horizontal="center"/>
    </xf>
    <xf numFmtId="1" fontId="0" fillId="11" borderId="6" xfId="0" applyNumberFormat="1" applyFill="1" applyBorder="1" applyAlignment="1">
      <alignment horizontal="center"/>
    </xf>
    <xf numFmtId="0" fontId="11" fillId="0" borderId="0" xfId="0" applyFont="1"/>
    <xf numFmtId="0" fontId="10" fillId="0" borderId="7" xfId="0" applyFont="1" applyBorder="1" applyAlignment="1"/>
    <xf numFmtId="0" fontId="10" fillId="4" borderId="5" xfId="0" quotePrefix="1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/>
    <xf numFmtId="0" fontId="11" fillId="4" borderId="11" xfId="0" applyFont="1" applyFill="1" applyBorder="1"/>
    <xf numFmtId="0" fontId="10" fillId="5" borderId="2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3" xfId="0" applyFont="1" applyFill="1" applyBorder="1"/>
    <xf numFmtId="0" fontId="10" fillId="5" borderId="12" xfId="0" applyFont="1" applyFill="1" applyBorder="1"/>
    <xf numFmtId="2" fontId="11" fillId="4" borderId="2" xfId="0" applyNumberFormat="1" applyFont="1" applyFill="1" applyBorder="1" applyAlignment="1">
      <alignment horizontal="center"/>
    </xf>
    <xf numFmtId="2" fontId="11" fillId="4" borderId="0" xfId="0" applyNumberFormat="1" applyFont="1" applyFill="1" applyBorder="1" applyAlignment="1">
      <alignment horizontal="center"/>
    </xf>
    <xf numFmtId="2" fontId="11" fillId="4" borderId="3" xfId="0" applyNumberFormat="1" applyFont="1" applyFill="1" applyBorder="1" applyAlignment="1">
      <alignment horizontal="center"/>
    </xf>
    <xf numFmtId="0" fontId="11" fillId="4" borderId="3" xfId="0" applyFont="1" applyFill="1" applyBorder="1"/>
    <xf numFmtId="0" fontId="11" fillId="4" borderId="12" xfId="0" applyFont="1" applyFill="1" applyBorder="1"/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165" fontId="11" fillId="4" borderId="2" xfId="0" applyNumberFormat="1" applyFont="1" applyFill="1" applyBorder="1" applyAlignment="1">
      <alignment horizontal="center"/>
    </xf>
    <xf numFmtId="165" fontId="11" fillId="4" borderId="0" xfId="0" applyNumberFormat="1" applyFont="1" applyFill="1" applyBorder="1" applyAlignment="1">
      <alignment horizontal="center"/>
    </xf>
    <xf numFmtId="165" fontId="11" fillId="4" borderId="3" xfId="0" applyNumberFormat="1" applyFont="1" applyFill="1" applyBorder="1" applyAlignment="1">
      <alignment horizontal="center"/>
    </xf>
    <xf numFmtId="1" fontId="11" fillId="4" borderId="2" xfId="0" applyNumberFormat="1" applyFont="1" applyFill="1" applyBorder="1" applyAlignment="1">
      <alignment horizontal="center"/>
    </xf>
    <xf numFmtId="1" fontId="11" fillId="4" borderId="0" xfId="0" applyNumberFormat="1" applyFont="1" applyFill="1" applyBorder="1" applyAlignment="1">
      <alignment horizontal="center"/>
    </xf>
    <xf numFmtId="1" fontId="11" fillId="4" borderId="3" xfId="0" applyNumberFormat="1" applyFont="1" applyFill="1" applyBorder="1" applyAlignment="1">
      <alignment horizontal="center"/>
    </xf>
    <xf numFmtId="165" fontId="10" fillId="5" borderId="2" xfId="0" applyNumberFormat="1" applyFont="1" applyFill="1" applyBorder="1" applyAlignment="1">
      <alignment horizontal="center"/>
    </xf>
    <xf numFmtId="165" fontId="10" fillId="5" borderId="0" xfId="0" applyNumberFormat="1" applyFont="1" applyFill="1" applyBorder="1" applyAlignment="1">
      <alignment horizontal="center"/>
    </xf>
    <xf numFmtId="2" fontId="10" fillId="5" borderId="3" xfId="0" applyNumberFormat="1" applyFont="1" applyFill="1" applyBorder="1" applyAlignment="1">
      <alignment horizontal="center"/>
    </xf>
    <xf numFmtId="165" fontId="10" fillId="5" borderId="3" xfId="0" applyNumberFormat="1" applyFont="1" applyFill="1" applyBorder="1" applyAlignment="1">
      <alignment horizontal="center"/>
    </xf>
    <xf numFmtId="0" fontId="11" fillId="5" borderId="3" xfId="0" applyFont="1" applyFill="1" applyBorder="1"/>
    <xf numFmtId="0" fontId="11" fillId="5" borderId="12" xfId="0" applyFont="1" applyFill="1" applyBorder="1"/>
    <xf numFmtId="165" fontId="10" fillId="6" borderId="2" xfId="0" applyNumberFormat="1" applyFont="1" applyFill="1" applyBorder="1" applyAlignment="1">
      <alignment horizontal="center"/>
    </xf>
    <xf numFmtId="165" fontId="10" fillId="6" borderId="0" xfId="0" applyNumberFormat="1" applyFont="1" applyFill="1" applyBorder="1" applyAlignment="1">
      <alignment horizontal="center"/>
    </xf>
    <xf numFmtId="165" fontId="10" fillId="6" borderId="3" xfId="0" applyNumberFormat="1" applyFont="1" applyFill="1" applyBorder="1" applyAlignment="1">
      <alignment horizontal="center"/>
    </xf>
    <xf numFmtId="0" fontId="11" fillId="6" borderId="3" xfId="0" applyFont="1" applyFill="1" applyBorder="1"/>
    <xf numFmtId="0" fontId="11" fillId="6" borderId="12" xfId="0" applyFont="1" applyFill="1" applyBorder="1"/>
    <xf numFmtId="165" fontId="11" fillId="7" borderId="2" xfId="0" applyNumberFormat="1" applyFont="1" applyFill="1" applyBorder="1" applyAlignment="1">
      <alignment horizontal="center"/>
    </xf>
    <xf numFmtId="165" fontId="11" fillId="7" borderId="0" xfId="0" applyNumberFormat="1" applyFont="1" applyFill="1" applyBorder="1" applyAlignment="1">
      <alignment horizontal="center"/>
    </xf>
    <xf numFmtId="165" fontId="11" fillId="7" borderId="3" xfId="0" applyNumberFormat="1" applyFont="1" applyFill="1" applyBorder="1" applyAlignment="1">
      <alignment horizontal="center"/>
    </xf>
    <xf numFmtId="0" fontId="11" fillId="7" borderId="0" xfId="0" applyFont="1" applyFill="1"/>
    <xf numFmtId="0" fontId="11" fillId="7" borderId="12" xfId="0" applyFont="1" applyFill="1" applyBorder="1"/>
    <xf numFmtId="165" fontId="10" fillId="4" borderId="2" xfId="0" applyNumberFormat="1" applyFont="1" applyFill="1" applyBorder="1" applyAlignment="1">
      <alignment horizontal="center"/>
    </xf>
    <xf numFmtId="165" fontId="10" fillId="4" borderId="0" xfId="0" applyNumberFormat="1" applyFont="1" applyFill="1" applyBorder="1" applyAlignment="1">
      <alignment horizontal="center"/>
    </xf>
    <xf numFmtId="165" fontId="10" fillId="4" borderId="3" xfId="0" applyNumberFormat="1" applyFont="1" applyFill="1" applyBorder="1" applyAlignment="1">
      <alignment horizontal="center"/>
    </xf>
    <xf numFmtId="1" fontId="10" fillId="8" borderId="4" xfId="0" applyNumberFormat="1" applyFont="1" applyFill="1" applyBorder="1" applyAlignment="1">
      <alignment horizontal="center"/>
    </xf>
    <xf numFmtId="1" fontId="10" fillId="8" borderId="7" xfId="0" applyNumberFormat="1" applyFont="1" applyFill="1" applyBorder="1" applyAlignment="1">
      <alignment horizontal="center"/>
    </xf>
    <xf numFmtId="1" fontId="10" fillId="8" borderId="6" xfId="0" applyNumberFormat="1" applyFont="1" applyFill="1" applyBorder="1" applyAlignment="1">
      <alignment horizontal="center"/>
    </xf>
    <xf numFmtId="0" fontId="11" fillId="8" borderId="6" xfId="0" applyFont="1" applyFill="1" applyBorder="1"/>
    <xf numFmtId="0" fontId="11" fillId="8" borderId="13" xfId="0" applyFont="1" applyFill="1" applyBorder="1"/>
    <xf numFmtId="0" fontId="10" fillId="4" borderId="5" xfId="0" applyFont="1" applyFill="1" applyBorder="1" applyAlignment="1">
      <alignment horizontal="center"/>
    </xf>
    <xf numFmtId="0" fontId="10" fillId="9" borderId="5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165" fontId="11" fillId="4" borderId="24" xfId="0" applyNumberFormat="1" applyFont="1" applyFill="1" applyBorder="1" applyAlignment="1">
      <alignment horizontal="center"/>
    </xf>
    <xf numFmtId="165" fontId="10" fillId="5" borderId="24" xfId="0" applyNumberFormat="1" applyFont="1" applyFill="1" applyBorder="1" applyAlignment="1">
      <alignment horizontal="center"/>
    </xf>
    <xf numFmtId="165" fontId="11" fillId="7" borderId="24" xfId="0" applyNumberFormat="1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1" fontId="0" fillId="11" borderId="5" xfId="0" applyNumberFormat="1" applyFill="1" applyBorder="1" applyAlignment="1">
      <alignment horizontal="center"/>
    </xf>
    <xf numFmtId="1" fontId="0" fillId="11" borderId="2" xfId="0" applyNumberFormat="1" applyFill="1" applyBorder="1" applyAlignment="1">
      <alignment horizontal="center"/>
    </xf>
    <xf numFmtId="0" fontId="14" fillId="10" borderId="0" xfId="0" applyFont="1" applyFill="1"/>
    <xf numFmtId="0" fontId="8" fillId="2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4" borderId="2" xfId="0" applyFont="1" applyFill="1" applyBorder="1"/>
    <xf numFmtId="0" fontId="8" fillId="4" borderId="0" xfId="0" applyFont="1" applyFill="1" applyBorder="1"/>
    <xf numFmtId="0" fontId="8" fillId="4" borderId="3" xfId="0" applyFont="1" applyFill="1" applyBorder="1"/>
    <xf numFmtId="0" fontId="8" fillId="4" borderId="12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4" borderId="2" xfId="0" applyFont="1" applyFill="1" applyBorder="1"/>
    <xf numFmtId="0" fontId="4" fillId="4" borderId="0" xfId="0" applyFont="1" applyFill="1" applyBorder="1"/>
    <xf numFmtId="0" fontId="4" fillId="4" borderId="3" xfId="0" applyFont="1" applyFill="1" applyBorder="1"/>
    <xf numFmtId="0" fontId="4" fillId="4" borderId="12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25" xfId="0" quotePrefix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0" xfId="0" applyAlignment="1">
      <alignment horizontal="center"/>
    </xf>
    <xf numFmtId="0" fontId="2" fillId="11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2" fillId="11" borderId="35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2"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5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7"/>
  <sheetViews>
    <sheetView zoomScaleNormal="100" workbookViewId="0"/>
  </sheetViews>
  <sheetFormatPr defaultRowHeight="12.5" x14ac:dyDescent="0.25"/>
  <cols>
    <col min="1" max="1" width="35" customWidth="1"/>
    <col min="7" max="7" width="10.7265625" customWidth="1"/>
    <col min="8" max="8" width="10.54296875" customWidth="1"/>
    <col min="12" max="12" width="41" customWidth="1"/>
    <col min="28" max="28" width="30.81640625" customWidth="1"/>
    <col min="29" max="29" width="12.7265625" customWidth="1"/>
    <col min="31" max="31" width="10.7265625" customWidth="1"/>
    <col min="44" max="44" width="38.54296875" customWidth="1"/>
  </cols>
  <sheetData>
    <row r="1" spans="1:103" ht="18.5" thickBot="1" x14ac:dyDescent="0.45">
      <c r="A1" s="340" t="s">
        <v>87</v>
      </c>
    </row>
    <row r="2" spans="1:103" ht="13.5" thickBot="1" x14ac:dyDescent="0.35">
      <c r="A2" s="368" t="s">
        <v>5</v>
      </c>
      <c r="B2" s="369"/>
      <c r="C2" s="369"/>
      <c r="D2" s="369"/>
      <c r="E2" s="369"/>
      <c r="F2" s="369"/>
      <c r="G2" s="369"/>
      <c r="H2" s="370"/>
      <c r="AM2" s="175"/>
    </row>
    <row r="3" spans="1:103" ht="13" x14ac:dyDescent="0.3">
      <c r="A3" s="38" t="s">
        <v>24</v>
      </c>
      <c r="B3" s="39">
        <v>9</v>
      </c>
      <c r="C3" s="39">
        <v>6</v>
      </c>
      <c r="D3" s="39">
        <v>4.5</v>
      </c>
      <c r="E3" s="205">
        <v>3</v>
      </c>
      <c r="F3" s="39">
        <v>1.8</v>
      </c>
      <c r="G3" s="191">
        <v>1.2</v>
      </c>
      <c r="H3" s="4" t="s">
        <v>25</v>
      </c>
      <c r="AE3" s="8"/>
    </row>
    <row r="4" spans="1:103" ht="13.5" thickBot="1" x14ac:dyDescent="0.35">
      <c r="A4" s="40" t="s">
        <v>6</v>
      </c>
      <c r="B4" s="9">
        <v>49.2</v>
      </c>
      <c r="C4" s="9">
        <v>45.54</v>
      </c>
      <c r="D4" s="9">
        <v>43.04</v>
      </c>
      <c r="E4" s="206">
        <v>39.520000000000003</v>
      </c>
      <c r="F4" s="9">
        <v>35.08</v>
      </c>
      <c r="G4" s="192">
        <v>31.5</v>
      </c>
      <c r="H4" s="6" t="s">
        <v>1</v>
      </c>
      <c r="J4" s="1"/>
      <c r="N4" s="371" t="s">
        <v>65</v>
      </c>
      <c r="O4" s="371"/>
      <c r="P4" s="371"/>
      <c r="Q4" s="371"/>
      <c r="R4" s="371"/>
      <c r="S4" s="371"/>
      <c r="T4" s="371" t="s">
        <v>70</v>
      </c>
      <c r="U4" s="371"/>
      <c r="V4" s="371"/>
      <c r="W4" s="371"/>
      <c r="X4" s="371"/>
      <c r="Y4" s="371"/>
      <c r="Z4" s="60"/>
      <c r="AA4" s="60"/>
      <c r="AD4" s="365" t="s">
        <v>65</v>
      </c>
      <c r="AE4" s="365"/>
      <c r="AF4" s="365"/>
      <c r="AG4" s="365"/>
      <c r="AH4" s="365"/>
      <c r="AI4" s="365"/>
      <c r="AJ4" s="365" t="s">
        <v>70</v>
      </c>
      <c r="AK4" s="365"/>
      <c r="AL4" s="365"/>
      <c r="AM4" s="365"/>
      <c r="AN4" s="365"/>
      <c r="AO4" s="365"/>
      <c r="AT4" s="365" t="s">
        <v>71</v>
      </c>
      <c r="AU4" s="365"/>
      <c r="AV4" s="365"/>
      <c r="AW4" s="365"/>
      <c r="AX4" s="365"/>
      <c r="AY4" s="365"/>
      <c r="AZ4" s="365" t="s">
        <v>72</v>
      </c>
      <c r="BA4" s="365"/>
      <c r="BB4" s="365"/>
      <c r="BC4" s="365"/>
      <c r="BD4" s="365"/>
      <c r="BE4" s="365"/>
      <c r="BF4" s="172"/>
    </row>
    <row r="5" spans="1:103" ht="13" x14ac:dyDescent="0.3">
      <c r="A5" s="5" t="s">
        <v>7</v>
      </c>
      <c r="B5" s="9">
        <v>71</v>
      </c>
      <c r="C5" s="9">
        <v>71</v>
      </c>
      <c r="D5" s="9">
        <v>150</v>
      </c>
      <c r="E5" s="206">
        <v>150</v>
      </c>
      <c r="F5" s="9">
        <v>150</v>
      </c>
      <c r="G5" s="192">
        <v>120</v>
      </c>
      <c r="H5" s="6" t="s">
        <v>8</v>
      </c>
      <c r="J5" s="61" t="s">
        <v>38</v>
      </c>
      <c r="K5" s="62"/>
      <c r="L5" s="63"/>
      <c r="M5" s="68" t="s">
        <v>37</v>
      </c>
      <c r="N5" s="158">
        <v>9</v>
      </c>
      <c r="O5" s="43">
        <v>9</v>
      </c>
      <c r="P5" s="43">
        <v>9</v>
      </c>
      <c r="Q5" s="43">
        <v>9</v>
      </c>
      <c r="R5" s="43">
        <v>9</v>
      </c>
      <c r="S5" s="44">
        <v>9</v>
      </c>
      <c r="T5" s="158">
        <v>9</v>
      </c>
      <c r="U5" s="43">
        <v>9</v>
      </c>
      <c r="V5" s="43">
        <v>9</v>
      </c>
      <c r="W5" s="43">
        <v>9</v>
      </c>
      <c r="X5" s="43">
        <v>9</v>
      </c>
      <c r="Y5" s="44">
        <v>9</v>
      </c>
      <c r="Z5" s="61" t="s">
        <v>38</v>
      </c>
      <c r="AA5" s="62"/>
      <c r="AB5" s="63"/>
      <c r="AC5" s="68" t="s">
        <v>37</v>
      </c>
      <c r="AD5" s="158">
        <v>9</v>
      </c>
      <c r="AE5" s="43">
        <v>9</v>
      </c>
      <c r="AF5" s="43">
        <v>9</v>
      </c>
      <c r="AG5" s="43">
        <v>9</v>
      </c>
      <c r="AH5" s="43">
        <v>9</v>
      </c>
      <c r="AI5" s="44">
        <v>9</v>
      </c>
      <c r="AJ5" s="158">
        <v>9</v>
      </c>
      <c r="AK5" s="43">
        <v>9</v>
      </c>
      <c r="AL5" s="43">
        <v>9</v>
      </c>
      <c r="AM5" s="43">
        <v>9</v>
      </c>
      <c r="AN5" s="43">
        <v>9</v>
      </c>
      <c r="AO5" s="44">
        <v>9</v>
      </c>
      <c r="AP5" s="61" t="s">
        <v>38</v>
      </c>
      <c r="AQ5" s="62"/>
      <c r="AR5" s="63"/>
      <c r="AS5" s="68" t="s">
        <v>37</v>
      </c>
      <c r="AT5" s="158">
        <v>9</v>
      </c>
      <c r="AU5" s="43">
        <v>9</v>
      </c>
      <c r="AV5" s="43">
        <v>9</v>
      </c>
      <c r="AW5" s="43">
        <v>9</v>
      </c>
      <c r="AX5" s="43">
        <v>9</v>
      </c>
      <c r="AY5" s="44">
        <v>9</v>
      </c>
      <c r="AZ5" s="158">
        <v>9</v>
      </c>
      <c r="BA5" s="43">
        <v>9</v>
      </c>
      <c r="BB5" s="43">
        <v>9</v>
      </c>
      <c r="BC5" s="43">
        <v>9</v>
      </c>
      <c r="BD5" s="43">
        <v>9</v>
      </c>
      <c r="BE5" s="44">
        <v>9</v>
      </c>
      <c r="BF5" s="172"/>
    </row>
    <row r="6" spans="1:103" ht="13.5" thickBot="1" x14ac:dyDescent="0.35">
      <c r="A6" s="5" t="s">
        <v>9</v>
      </c>
      <c r="B6" s="3">
        <f t="shared" ref="B6:G6" si="0">-198.6+10*LOG10(B5)+60</f>
        <v>-120.08741651280923</v>
      </c>
      <c r="C6" s="3">
        <f t="shared" si="0"/>
        <v>-120.08741651280923</v>
      </c>
      <c r="D6" s="3">
        <f t="shared" si="0"/>
        <v>-116.83908740944318</v>
      </c>
      <c r="E6" s="203">
        <f t="shared" si="0"/>
        <v>-116.83908740944318</v>
      </c>
      <c r="F6" s="3">
        <f t="shared" si="0"/>
        <v>-116.83908740944318</v>
      </c>
      <c r="G6" s="193">
        <f t="shared" si="0"/>
        <v>-117.80818753952374</v>
      </c>
      <c r="H6" s="6" t="s">
        <v>10</v>
      </c>
      <c r="J6" s="105" t="s">
        <v>30</v>
      </c>
      <c r="K6" s="127"/>
      <c r="L6" s="128"/>
      <c r="M6" s="129" t="s">
        <v>4</v>
      </c>
      <c r="N6" s="99">
        <v>-41.3</v>
      </c>
      <c r="O6" s="100">
        <v>-41.3</v>
      </c>
      <c r="P6" s="100">
        <v>-41.3</v>
      </c>
      <c r="Q6" s="100">
        <v>-41.3</v>
      </c>
      <c r="R6" s="100">
        <v>-41.3</v>
      </c>
      <c r="S6" s="101">
        <v>-41.3</v>
      </c>
      <c r="T6" s="99">
        <v>-53.3</v>
      </c>
      <c r="U6" s="100">
        <v>-53.3</v>
      </c>
      <c r="V6" s="100">
        <v>-53.3</v>
      </c>
      <c r="W6" s="100">
        <v>-53.3</v>
      </c>
      <c r="X6" s="100">
        <v>-53.3</v>
      </c>
      <c r="Y6" s="101">
        <v>-53.3</v>
      </c>
      <c r="Z6" s="105" t="s">
        <v>30</v>
      </c>
      <c r="AA6" s="127"/>
      <c r="AB6" s="128"/>
      <c r="AC6" s="129" t="s">
        <v>4</v>
      </c>
      <c r="AD6" s="99">
        <v>-41.3</v>
      </c>
      <c r="AE6" s="100">
        <v>-41.3</v>
      </c>
      <c r="AF6" s="100">
        <v>-41.3</v>
      </c>
      <c r="AG6" s="100">
        <v>-41.3</v>
      </c>
      <c r="AH6" s="100">
        <v>-41.3</v>
      </c>
      <c r="AI6" s="101">
        <v>-41.3</v>
      </c>
      <c r="AJ6" s="99">
        <v>-53.3</v>
      </c>
      <c r="AK6" s="100">
        <v>-53.3</v>
      </c>
      <c r="AL6" s="100">
        <v>-53.3</v>
      </c>
      <c r="AM6" s="100">
        <v>-53.3</v>
      </c>
      <c r="AN6" s="100">
        <v>-53.3</v>
      </c>
      <c r="AO6" s="101">
        <v>-53.3</v>
      </c>
      <c r="AP6" s="105" t="s">
        <v>30</v>
      </c>
      <c r="AQ6" s="127"/>
      <c r="AR6" s="128"/>
      <c r="AS6" s="129" t="s">
        <v>4</v>
      </c>
      <c r="AT6" s="99">
        <v>-21.3</v>
      </c>
      <c r="AU6" s="100">
        <v>-21.3</v>
      </c>
      <c r="AV6" s="100">
        <v>-21.3</v>
      </c>
      <c r="AW6" s="100">
        <v>-21.3</v>
      </c>
      <c r="AX6" s="100">
        <v>-21.3</v>
      </c>
      <c r="AY6" s="101">
        <v>-21.3</v>
      </c>
      <c r="AZ6" s="99">
        <v>-33.299999999999997</v>
      </c>
      <c r="BA6" s="100">
        <v>-33.299999999999997</v>
      </c>
      <c r="BB6" s="100">
        <v>-33.299999999999997</v>
      </c>
      <c r="BC6" s="100">
        <v>-33.299999999999997</v>
      </c>
      <c r="BD6" s="100">
        <v>-33.299999999999997</v>
      </c>
      <c r="BE6" s="101">
        <v>-33.299999999999997</v>
      </c>
      <c r="BF6" s="172"/>
    </row>
    <row r="7" spans="1:103" x14ac:dyDescent="0.25">
      <c r="A7" s="5" t="s">
        <v>11</v>
      </c>
      <c r="B7" s="2">
        <v>-20</v>
      </c>
      <c r="C7" s="2">
        <v>-20</v>
      </c>
      <c r="D7" s="2">
        <v>-20</v>
      </c>
      <c r="E7" s="207">
        <v>-20</v>
      </c>
      <c r="F7" s="2">
        <v>-20</v>
      </c>
      <c r="G7" s="194">
        <v>-20</v>
      </c>
      <c r="H7" s="6" t="s">
        <v>1</v>
      </c>
      <c r="J7" s="64" t="s">
        <v>26</v>
      </c>
      <c r="K7" s="41"/>
      <c r="L7" s="65"/>
      <c r="M7" s="69" t="s">
        <v>2</v>
      </c>
      <c r="N7" s="45">
        <v>1.28787113174968</v>
      </c>
      <c r="O7" s="46">
        <v>0.53692846394490834</v>
      </c>
      <c r="P7" s="46">
        <v>0.32156840488284988</v>
      </c>
      <c r="Q7" s="46">
        <v>0.22341473565125447</v>
      </c>
      <c r="R7" s="46">
        <v>0.1683832340907182</v>
      </c>
      <c r="S7" s="47">
        <v>0.13361312441823353</v>
      </c>
      <c r="T7" s="45">
        <v>0.27953587760227866</v>
      </c>
      <c r="U7" s="46">
        <v>0.11268908873969154</v>
      </c>
      <c r="V7" s="46">
        <v>6.5850766483512679E-2</v>
      </c>
      <c r="W7" s="46">
        <v>4.4798370971790395E-2</v>
      </c>
      <c r="X7" s="46">
        <v>3.3109044880996641E-2</v>
      </c>
      <c r="Y7" s="47">
        <v>2.8070712136906907E-2</v>
      </c>
      <c r="Z7" s="64" t="s">
        <v>26</v>
      </c>
      <c r="AA7" s="41"/>
      <c r="AB7" s="65"/>
      <c r="AC7" s="69" t="s">
        <v>2</v>
      </c>
      <c r="AD7" s="45">
        <v>1.2006171810394468</v>
      </c>
      <c r="AE7" s="46">
        <v>0.49300528050852771</v>
      </c>
      <c r="AF7" s="46">
        <v>0.29212160155340761</v>
      </c>
      <c r="AG7" s="46">
        <v>0.20117730419000371</v>
      </c>
      <c r="AH7" s="46">
        <v>0.15044148051421813</v>
      </c>
      <c r="AI7" s="47">
        <v>0.1185062311268625</v>
      </c>
      <c r="AJ7" s="45">
        <v>0.18468027653647154</v>
      </c>
      <c r="AK7" s="46">
        <v>6.2590213123991628E-2</v>
      </c>
      <c r="AL7" s="46">
        <v>2.9290026965069434E-2</v>
      </c>
      <c r="AM7" s="46">
        <v>2.6532342809057016E-2</v>
      </c>
      <c r="AN7" s="46">
        <v>2.6532342997940592E-2</v>
      </c>
      <c r="AO7" s="47">
        <v>2.6532342874773657E-2</v>
      </c>
      <c r="AP7" s="64" t="s">
        <v>26</v>
      </c>
      <c r="AQ7" s="41"/>
      <c r="AR7" s="65"/>
      <c r="AS7" s="69" t="s">
        <v>2</v>
      </c>
      <c r="AT7" s="45">
        <v>13.398476533843603</v>
      </c>
      <c r="AU7" s="46">
        <v>5.6288073475327831</v>
      </c>
      <c r="AV7" s="46">
        <v>3.3889578300498147</v>
      </c>
      <c r="AW7" s="46">
        <v>2.3643386929501116</v>
      </c>
      <c r="AX7" s="46">
        <v>1.7882179324621936</v>
      </c>
      <c r="AY7" s="47">
        <v>1.4233544029243828</v>
      </c>
      <c r="AZ7" s="45">
        <v>3.322540955813917</v>
      </c>
      <c r="BA7" s="46">
        <v>1.3923719977851352</v>
      </c>
      <c r="BB7" s="46">
        <v>0.83691367792388138</v>
      </c>
      <c r="BC7" s="46">
        <v>0.58310963601984722</v>
      </c>
      <c r="BD7" s="46">
        <v>0.44054171873232467</v>
      </c>
      <c r="BE7" s="47">
        <v>0.35032245847660598</v>
      </c>
      <c r="BF7" s="200"/>
      <c r="CK7" s="12">
        <v>5.4675113195646645</v>
      </c>
      <c r="CL7" s="11">
        <v>6.0811251426232955</v>
      </c>
      <c r="CN7" s="12">
        <v>57</v>
      </c>
      <c r="CO7" s="11">
        <v>57</v>
      </c>
      <c r="CP7" s="12">
        <v>26</v>
      </c>
      <c r="CQ7" s="11">
        <v>26</v>
      </c>
      <c r="CR7" s="12">
        <v>16.655568863810608</v>
      </c>
      <c r="CS7" s="11">
        <v>17.884920194135979</v>
      </c>
      <c r="CT7" s="12">
        <v>12.559955554688832</v>
      </c>
      <c r="CU7" s="11">
        <v>11.261053717950306</v>
      </c>
      <c r="CV7" s="12">
        <v>7.8374229679261012</v>
      </c>
      <c r="CW7" s="11">
        <v>8.9471971394271126</v>
      </c>
      <c r="CX7" s="12">
        <v>5.2955706108192988</v>
      </c>
      <c r="CY7" s="11">
        <v>6.2565271170603838</v>
      </c>
    </row>
    <row r="8" spans="1:103" ht="13" x14ac:dyDescent="0.3">
      <c r="A8" s="5" t="s">
        <v>12</v>
      </c>
      <c r="B8" s="10">
        <f t="shared" ref="B8:G8" si="1">B6+B7</f>
        <v>-140.08741651280923</v>
      </c>
      <c r="C8" s="10">
        <f t="shared" si="1"/>
        <v>-140.08741651280923</v>
      </c>
      <c r="D8" s="10">
        <f t="shared" si="1"/>
        <v>-136.83908740944318</v>
      </c>
      <c r="E8" s="208">
        <f t="shared" si="1"/>
        <v>-136.83908740944318</v>
      </c>
      <c r="F8" s="10">
        <f t="shared" si="1"/>
        <v>-136.83908740944318</v>
      </c>
      <c r="G8" s="195">
        <f t="shared" si="1"/>
        <v>-137.80818753952374</v>
      </c>
      <c r="H8" s="6" t="s">
        <v>10</v>
      </c>
      <c r="J8" s="64" t="s">
        <v>27</v>
      </c>
      <c r="K8" s="41"/>
      <c r="L8" s="65"/>
      <c r="M8" s="69" t="s">
        <v>25</v>
      </c>
      <c r="N8" s="176">
        <v>8</v>
      </c>
      <c r="O8" s="9">
        <v>8</v>
      </c>
      <c r="P8" s="9">
        <v>8</v>
      </c>
      <c r="Q8" s="9">
        <v>8</v>
      </c>
      <c r="R8" s="9">
        <v>8</v>
      </c>
      <c r="S8" s="177">
        <v>8</v>
      </c>
      <c r="T8" s="176">
        <v>8</v>
      </c>
      <c r="U8" s="9">
        <v>8</v>
      </c>
      <c r="V8" s="9">
        <v>8</v>
      </c>
      <c r="W8" s="9">
        <v>8</v>
      </c>
      <c r="X8" s="9">
        <v>8</v>
      </c>
      <c r="Y8" s="177">
        <v>8</v>
      </c>
      <c r="Z8" s="64" t="s">
        <v>27</v>
      </c>
      <c r="AA8" s="41"/>
      <c r="AB8" s="65"/>
      <c r="AC8" s="69" t="s">
        <v>25</v>
      </c>
      <c r="AD8" s="178">
        <v>2</v>
      </c>
      <c r="AE8" s="179">
        <v>2</v>
      </c>
      <c r="AF8" s="179">
        <v>2</v>
      </c>
      <c r="AG8" s="179">
        <v>2</v>
      </c>
      <c r="AH8" s="179">
        <v>2</v>
      </c>
      <c r="AI8" s="180">
        <v>2</v>
      </c>
      <c r="AJ8" s="178">
        <v>2</v>
      </c>
      <c r="AK8" s="179">
        <v>2</v>
      </c>
      <c r="AL8" s="179">
        <v>2</v>
      </c>
      <c r="AM8" s="179">
        <v>2</v>
      </c>
      <c r="AN8" s="179">
        <v>2</v>
      </c>
      <c r="AO8" s="180">
        <v>2</v>
      </c>
      <c r="AP8" s="64" t="s">
        <v>27</v>
      </c>
      <c r="AQ8" s="41"/>
      <c r="AR8" s="65"/>
      <c r="AS8" s="69" t="s">
        <v>25</v>
      </c>
      <c r="AT8" s="48">
        <v>8</v>
      </c>
      <c r="AU8" s="49">
        <v>8</v>
      </c>
      <c r="AV8" s="49">
        <v>8</v>
      </c>
      <c r="AW8" s="49">
        <v>8</v>
      </c>
      <c r="AX8" s="49">
        <v>8</v>
      </c>
      <c r="AY8" s="50">
        <v>8</v>
      </c>
      <c r="AZ8" s="48">
        <v>8</v>
      </c>
      <c r="BA8" s="49">
        <v>8</v>
      </c>
      <c r="BB8" s="49">
        <v>8</v>
      </c>
      <c r="BC8" s="49">
        <v>8</v>
      </c>
      <c r="BD8" s="49">
        <v>8</v>
      </c>
      <c r="BE8" s="50">
        <v>8</v>
      </c>
      <c r="BF8" s="219"/>
      <c r="CK8" s="15"/>
      <c r="CL8" s="14"/>
      <c r="CN8" s="15"/>
      <c r="CO8" s="14"/>
      <c r="CP8" s="15"/>
      <c r="CQ8" s="14"/>
      <c r="CR8" s="15"/>
      <c r="CS8" s="14"/>
      <c r="CT8" s="15"/>
      <c r="CU8" s="14"/>
      <c r="CV8" s="15"/>
      <c r="CW8" s="14"/>
      <c r="CX8" s="15"/>
      <c r="CY8" s="14"/>
    </row>
    <row r="9" spans="1:103" ht="13" x14ac:dyDescent="0.3">
      <c r="A9" s="13" t="s">
        <v>13</v>
      </c>
      <c r="B9" s="366" t="s">
        <v>14</v>
      </c>
      <c r="C9" s="366"/>
      <c r="D9" s="366"/>
      <c r="E9" s="367"/>
      <c r="F9" s="218" t="s">
        <v>80</v>
      </c>
      <c r="G9" s="217"/>
      <c r="H9" s="6"/>
      <c r="J9" s="64" t="s">
        <v>28</v>
      </c>
      <c r="K9" s="41"/>
      <c r="L9" s="65"/>
      <c r="M9" s="69" t="s">
        <v>25</v>
      </c>
      <c r="N9" s="48">
        <v>12</v>
      </c>
      <c r="O9" s="49">
        <v>12</v>
      </c>
      <c r="P9" s="49">
        <v>12</v>
      </c>
      <c r="Q9" s="49">
        <v>12</v>
      </c>
      <c r="R9" s="49">
        <v>12</v>
      </c>
      <c r="S9" s="50">
        <v>12</v>
      </c>
      <c r="T9" s="48">
        <v>12</v>
      </c>
      <c r="U9" s="49">
        <v>12</v>
      </c>
      <c r="V9" s="49">
        <v>12</v>
      </c>
      <c r="W9" s="49">
        <v>12</v>
      </c>
      <c r="X9" s="49">
        <v>12</v>
      </c>
      <c r="Y9" s="50">
        <v>12</v>
      </c>
      <c r="Z9" s="64" t="s">
        <v>28</v>
      </c>
      <c r="AA9" s="41"/>
      <c r="AB9" s="65"/>
      <c r="AC9" s="69" t="s">
        <v>25</v>
      </c>
      <c r="AD9" s="48">
        <v>12</v>
      </c>
      <c r="AE9" s="49">
        <v>12</v>
      </c>
      <c r="AF9" s="49">
        <v>12</v>
      </c>
      <c r="AG9" s="49">
        <v>12</v>
      </c>
      <c r="AH9" s="49">
        <v>12</v>
      </c>
      <c r="AI9" s="50">
        <v>12</v>
      </c>
      <c r="AJ9" s="48">
        <v>12</v>
      </c>
      <c r="AK9" s="49">
        <v>12</v>
      </c>
      <c r="AL9" s="49">
        <v>12</v>
      </c>
      <c r="AM9" s="49">
        <v>12</v>
      </c>
      <c r="AN9" s="49">
        <v>12</v>
      </c>
      <c r="AO9" s="50">
        <v>12</v>
      </c>
      <c r="AP9" s="64" t="s">
        <v>28</v>
      </c>
      <c r="AQ9" s="41"/>
      <c r="AR9" s="65"/>
      <c r="AS9" s="69" t="s">
        <v>25</v>
      </c>
      <c r="AT9" s="54">
        <v>12</v>
      </c>
      <c r="AU9" s="49">
        <v>12</v>
      </c>
      <c r="AV9" s="49">
        <v>12</v>
      </c>
      <c r="AW9" s="49">
        <v>12</v>
      </c>
      <c r="AX9" s="49">
        <v>12</v>
      </c>
      <c r="AY9" s="50">
        <v>12</v>
      </c>
      <c r="AZ9" s="54">
        <v>12</v>
      </c>
      <c r="BA9" s="49">
        <v>12</v>
      </c>
      <c r="BB9" s="49">
        <v>12</v>
      </c>
      <c r="BC9" s="49">
        <v>12</v>
      </c>
      <c r="BD9" s="49">
        <v>12</v>
      </c>
      <c r="BE9" s="50">
        <v>12</v>
      </c>
      <c r="BF9" s="219"/>
      <c r="CK9" s="15"/>
      <c r="CL9" s="14"/>
      <c r="CN9" s="15"/>
      <c r="CO9" s="14"/>
      <c r="CP9" s="15"/>
      <c r="CQ9" s="14"/>
      <c r="CR9" s="15"/>
      <c r="CS9" s="14"/>
      <c r="CT9" s="15"/>
      <c r="CU9" s="14"/>
      <c r="CV9" s="15"/>
      <c r="CW9" s="14"/>
      <c r="CX9" s="15"/>
      <c r="CY9" s="14"/>
    </row>
    <row r="10" spans="1:103" x14ac:dyDescent="0.25">
      <c r="A10" s="5" t="s">
        <v>15</v>
      </c>
      <c r="B10" s="16">
        <f t="shared" ref="B10:G10" si="2">10^(0.05*(B4-7.7))</f>
        <v>118.85022274370192</v>
      </c>
      <c r="C10" s="16">
        <f t="shared" si="2"/>
        <v>77.983011052325892</v>
      </c>
      <c r="D10" s="16">
        <f t="shared" si="2"/>
        <v>58.479008414448103</v>
      </c>
      <c r="E10" s="202">
        <f t="shared" si="2"/>
        <v>38.994198667654366</v>
      </c>
      <c r="F10" s="199">
        <f t="shared" si="2"/>
        <v>23.388372386593559</v>
      </c>
      <c r="G10" s="196">
        <f t="shared" si="2"/>
        <v>15.488166189124824</v>
      </c>
      <c r="H10" s="156" t="s">
        <v>67</v>
      </c>
      <c r="J10" s="64" t="s">
        <v>16</v>
      </c>
      <c r="K10" s="41"/>
      <c r="L10" s="65"/>
      <c r="M10" s="69" t="s">
        <v>2</v>
      </c>
      <c r="N10" s="45">
        <f t="shared" ref="N10:Y10" si="3">SQRT(N7^2+0.000001*(ABS(N9-N8))^2)</f>
        <v>1.2878773435363329</v>
      </c>
      <c r="O10" s="46">
        <f t="shared" si="3"/>
        <v>0.53694336330216319</v>
      </c>
      <c r="P10" s="46">
        <f t="shared" si="3"/>
        <v>0.32159328198658083</v>
      </c>
      <c r="Q10" s="46">
        <f t="shared" si="3"/>
        <v>0.22345054062615269</v>
      </c>
      <c r="R10" s="46">
        <f t="shared" si="3"/>
        <v>0.16843073805825826</v>
      </c>
      <c r="S10" s="47">
        <f t="shared" si="3"/>
        <v>0.13367298536653677</v>
      </c>
      <c r="T10" s="45">
        <f t="shared" si="3"/>
        <v>0.27956449500406183</v>
      </c>
      <c r="U10" s="46">
        <f t="shared" si="3"/>
        <v>0.11276005818099809</v>
      </c>
      <c r="V10" s="46">
        <f t="shared" si="3"/>
        <v>6.5972141442173282E-2</v>
      </c>
      <c r="W10" s="46">
        <f t="shared" si="3"/>
        <v>4.4976594376699451E-2</v>
      </c>
      <c r="X10" s="46">
        <f t="shared" si="3"/>
        <v>3.3349795395651978E-2</v>
      </c>
      <c r="Y10" s="47">
        <f t="shared" si="3"/>
        <v>2.8354274455063961E-2</v>
      </c>
      <c r="Z10" s="64" t="s">
        <v>16</v>
      </c>
      <c r="AA10" s="41"/>
      <c r="AB10" s="65"/>
      <c r="AC10" s="69" t="s">
        <v>2</v>
      </c>
      <c r="AD10" s="45">
        <f>SQRT(AD7^2+0.000001*(ABS(AD9-AD8))^2)</f>
        <v>1.2006588255649928</v>
      </c>
      <c r="AE10" s="46">
        <f t="shared" ref="AE10:AO10" si="4">SQRT(AE7^2+0.000001*(ABS(AE9-AE8))^2)</f>
        <v>0.49310668887097048</v>
      </c>
      <c r="AF10" s="46">
        <f t="shared" si="4"/>
        <v>0.29229271303631199</v>
      </c>
      <c r="AG10" s="46">
        <f t="shared" si="4"/>
        <v>0.20142568783836209</v>
      </c>
      <c r="AH10" s="46">
        <f t="shared" si="4"/>
        <v>0.15077346934825725</v>
      </c>
      <c r="AI10" s="47">
        <f t="shared" si="4"/>
        <v>0.11892740145102539</v>
      </c>
      <c r="AJ10" s="45">
        <f t="shared" si="4"/>
        <v>0.18495081654750162</v>
      </c>
      <c r="AK10" s="46">
        <f t="shared" si="4"/>
        <v>6.3384026212498473E-2</v>
      </c>
      <c r="AL10" s="46">
        <f t="shared" si="4"/>
        <v>3.0950051366912052E-2</v>
      </c>
      <c r="AM10" s="46">
        <f t="shared" si="4"/>
        <v>2.835428036359448E-2</v>
      </c>
      <c r="AN10" s="46">
        <f t="shared" si="4"/>
        <v>2.8354280540341122E-2</v>
      </c>
      <c r="AO10" s="47">
        <f t="shared" si="4"/>
        <v>2.8354280425088418E-2</v>
      </c>
      <c r="AP10" s="64" t="s">
        <v>16</v>
      </c>
      <c r="AQ10" s="41"/>
      <c r="AR10" s="65"/>
      <c r="AS10" s="69" t="s">
        <v>2</v>
      </c>
      <c r="AT10" s="45">
        <f>SQRT(AT7^2+0.000001*(ABS(AT9-AT8))^2)</f>
        <v>13.398477130926398</v>
      </c>
      <c r="AU10" s="46">
        <f t="shared" ref="AU10:BE10" si="5">SQRT(AU7^2+0.000001*(ABS(AU9-AU8))^2)</f>
        <v>5.6288087687928288</v>
      </c>
      <c r="AV10" s="46">
        <f t="shared" si="5"/>
        <v>3.3889601906567077</v>
      </c>
      <c r="AW10" s="46">
        <f t="shared" si="5"/>
        <v>2.3643420765576715</v>
      </c>
      <c r="AX10" s="46">
        <f t="shared" si="5"/>
        <v>1.7882224061842427</v>
      </c>
      <c r="AY10" s="47">
        <f t="shared" si="5"/>
        <v>1.4233600234389845</v>
      </c>
      <c r="AZ10" s="45">
        <f t="shared" si="5"/>
        <v>3.3225433636087969</v>
      </c>
      <c r="BA10" s="46">
        <f t="shared" si="5"/>
        <v>1.392377743364267</v>
      </c>
      <c r="BB10" s="46">
        <f t="shared" si="5"/>
        <v>0.83692323680017289</v>
      </c>
      <c r="BC10" s="46">
        <f t="shared" si="5"/>
        <v>0.58312335540535398</v>
      </c>
      <c r="BD10" s="46">
        <f t="shared" si="5"/>
        <v>0.44055987781870315</v>
      </c>
      <c r="BE10" s="47">
        <f t="shared" si="5"/>
        <v>0.35034529383608581</v>
      </c>
      <c r="BF10" s="200"/>
      <c r="CK10" s="15">
        <v>10</v>
      </c>
      <c r="CL10" s="14">
        <v>10</v>
      </c>
      <c r="CN10" s="15">
        <v>10</v>
      </c>
      <c r="CO10" s="14">
        <v>10</v>
      </c>
      <c r="CP10" s="15">
        <v>10</v>
      </c>
      <c r="CQ10" s="14">
        <v>10</v>
      </c>
      <c r="CR10" s="15">
        <v>10</v>
      </c>
      <c r="CS10" s="14">
        <v>10</v>
      </c>
      <c r="CT10" s="15">
        <v>10</v>
      </c>
      <c r="CU10" s="14">
        <v>10</v>
      </c>
      <c r="CV10" s="15">
        <v>10</v>
      </c>
      <c r="CW10" s="14">
        <v>10</v>
      </c>
      <c r="CX10" s="15">
        <v>10</v>
      </c>
      <c r="CY10" s="14">
        <v>10</v>
      </c>
    </row>
    <row r="11" spans="1:103" x14ac:dyDescent="0.25">
      <c r="A11" s="5" t="s">
        <v>17</v>
      </c>
      <c r="B11" s="3">
        <f>IF(B10&gt;=100,-1+15*LOG10(B10),-21+25*LOG10(B10))</f>
        <v>30.125000000000004</v>
      </c>
      <c r="C11" s="3">
        <f>IF(C10&gt;=100,-1+15*LOG10(C10),-21+25*LOG10(C10))</f>
        <v>26.300000000000004</v>
      </c>
      <c r="D11" s="3">
        <f>IF(D10&gt;=100,-1+15*LOG10(D10),-21+25*LOG10(D10))</f>
        <v>23.175000000000004</v>
      </c>
      <c r="E11" s="203">
        <f>IF(E10&gt;=100,-1+15*LOG10(E10),-21+25*LOG10(E10))</f>
        <v>18.775000000000006</v>
      </c>
      <c r="F11" s="200">
        <f>2+15*LOG(F10)</f>
        <v>22.535000000000004</v>
      </c>
      <c r="G11" s="197">
        <f>2+15*LOG(G10)</f>
        <v>19.850000000000005</v>
      </c>
      <c r="H11" s="6" t="s">
        <v>0</v>
      </c>
      <c r="J11" s="64" t="s">
        <v>29</v>
      </c>
      <c r="K11" s="41"/>
      <c r="L11" s="65"/>
      <c r="M11" s="69" t="s">
        <v>18</v>
      </c>
      <c r="N11" s="51">
        <f t="shared" ref="N11:S11" si="6">DEGREES(ATAN((N8-N9)*0.001/N7))</f>
        <v>-0.17795443616921272</v>
      </c>
      <c r="O11" s="52">
        <f t="shared" si="6"/>
        <v>-0.42683317006361293</v>
      </c>
      <c r="P11" s="52">
        <f t="shared" si="6"/>
        <v>-0.71266733672665361</v>
      </c>
      <c r="Q11" s="52">
        <f t="shared" si="6"/>
        <v>-1.0257095792925928</v>
      </c>
      <c r="R11" s="52">
        <f t="shared" si="6"/>
        <v>-1.3608244509686078</v>
      </c>
      <c r="S11" s="53">
        <f t="shared" si="6"/>
        <v>-1.7147618436297949</v>
      </c>
      <c r="T11" s="51">
        <f t="shared" ref="T11:Y11" si="7">DEGREES(ATAN((T8-T9)*0.001/T7))</f>
        <v>-0.81981418427139086</v>
      </c>
      <c r="U11" s="52">
        <f t="shared" si="7"/>
        <v>-2.032911434225412</v>
      </c>
      <c r="V11" s="52">
        <f t="shared" si="7"/>
        <v>-3.4760698416122442</v>
      </c>
      <c r="W11" s="52">
        <f t="shared" si="7"/>
        <v>-5.1023498059178207</v>
      </c>
      <c r="X11" s="52">
        <f t="shared" si="7"/>
        <v>-6.8886840207149236</v>
      </c>
      <c r="Y11" s="53">
        <f t="shared" si="7"/>
        <v>-8.1098948320677255</v>
      </c>
      <c r="Z11" s="64" t="s">
        <v>29</v>
      </c>
      <c r="AA11" s="41"/>
      <c r="AB11" s="65"/>
      <c r="AC11" s="69" t="s">
        <v>18</v>
      </c>
      <c r="AD11" s="51">
        <f t="shared" ref="AD11:AI11" si="8">DEGREES(ATAN((AD8-AD9)*0.001/AD7))</f>
        <v>-0.47720835204648937</v>
      </c>
      <c r="AE11" s="52">
        <f t="shared" si="8"/>
        <v>-1.1620144036319171</v>
      </c>
      <c r="AF11" s="52">
        <f t="shared" si="8"/>
        <v>-1.960601825152104</v>
      </c>
      <c r="AG11" s="52">
        <f t="shared" si="8"/>
        <v>-2.8456818373185349</v>
      </c>
      <c r="AH11" s="52">
        <f t="shared" si="8"/>
        <v>-3.802915069863793</v>
      </c>
      <c r="AI11" s="53">
        <f t="shared" si="8"/>
        <v>-4.8234057634836427</v>
      </c>
      <c r="AJ11" s="51">
        <f t="shared" ref="AJ11:AO11" si="9">DEGREES(ATAN((AJ8-AJ9)*0.001/AJ7))</f>
        <v>-3.0994041409196242</v>
      </c>
      <c r="AK11" s="52">
        <f t="shared" si="9"/>
        <v>-9.0773931345309578</v>
      </c>
      <c r="AL11" s="52">
        <f t="shared" si="9"/>
        <v>-18.850578855775144</v>
      </c>
      <c r="AM11" s="52">
        <f t="shared" si="9"/>
        <v>-20.65135054832756</v>
      </c>
      <c r="AN11" s="52">
        <f t="shared" si="9"/>
        <v>-20.65135041371687</v>
      </c>
      <c r="AO11" s="53">
        <f t="shared" si="9"/>
        <v>-20.651350501493621</v>
      </c>
      <c r="AP11" s="64" t="s">
        <v>29</v>
      </c>
      <c r="AQ11" s="41"/>
      <c r="AR11" s="65"/>
      <c r="AS11" s="69" t="s">
        <v>18</v>
      </c>
      <c r="AT11" s="51">
        <f t="shared" ref="AT11:AY11" si="10">DEGREES(ATAN((AT8-AT9)*0.001/AT7))</f>
        <v>-1.7105161968573843E-2</v>
      </c>
      <c r="AU11" s="52">
        <f t="shared" si="10"/>
        <v>-4.0716099401413727E-2</v>
      </c>
      <c r="AV11" s="52">
        <f t="shared" si="10"/>
        <v>-6.7626398178797981E-2</v>
      </c>
      <c r="AW11" s="52">
        <f t="shared" si="10"/>
        <v>-9.6933193234871248E-2</v>
      </c>
      <c r="AX11" s="52">
        <f t="shared" si="10"/>
        <v>-0.12816264262270677</v>
      </c>
      <c r="AY11" s="53">
        <f t="shared" si="10"/>
        <v>-0.16101577671299167</v>
      </c>
      <c r="AZ11" s="51">
        <f t="shared" ref="AZ11:BE11" si="11">DEGREES(ATAN((AZ8-AZ9)*0.001/AZ7))</f>
        <v>-6.8978233941006092E-2</v>
      </c>
      <c r="BA11" s="52">
        <f t="shared" si="11"/>
        <v>-0.16459860435341667</v>
      </c>
      <c r="BB11" s="52">
        <f t="shared" si="11"/>
        <v>-0.27384111291617602</v>
      </c>
      <c r="BC11" s="52">
        <f t="shared" si="11"/>
        <v>-0.39302990234730167</v>
      </c>
      <c r="BD11" s="52">
        <f t="shared" si="11"/>
        <v>-0.52021593086900131</v>
      </c>
      <c r="BE11" s="53">
        <f t="shared" si="11"/>
        <v>-0.65417775425460678</v>
      </c>
      <c r="BF11" s="199"/>
      <c r="CK11" s="17">
        <f>SQRT(CK7^2+CK10^2)</f>
        <v>11.39709085817814</v>
      </c>
      <c r="CL11" s="18">
        <f>SQRT(CL7^2+CL10^2)</f>
        <v>11.703849067731744</v>
      </c>
      <c r="CN11" s="17">
        <f t="shared" ref="CN11:CY11" si="12">SQRT(CN7^2+CN10^2)</f>
        <v>57.870545184921149</v>
      </c>
      <c r="CO11" s="18">
        <f t="shared" si="12"/>
        <v>57.870545184921149</v>
      </c>
      <c r="CP11" s="17">
        <f t="shared" si="12"/>
        <v>27.856776554368238</v>
      </c>
      <c r="CQ11" s="18">
        <f t="shared" si="12"/>
        <v>27.856776554368238</v>
      </c>
      <c r="CR11" s="17">
        <f t="shared" si="12"/>
        <v>19.42699086778849</v>
      </c>
      <c r="CS11" s="18">
        <f t="shared" si="12"/>
        <v>20.490738648243333</v>
      </c>
      <c r="CT11" s="17">
        <f t="shared" si="12"/>
        <v>16.054671704390561</v>
      </c>
      <c r="CU11" s="18">
        <f t="shared" si="12"/>
        <v>15.060256665759798</v>
      </c>
      <c r="CV11" s="17">
        <f t="shared" si="12"/>
        <v>12.7053216715743</v>
      </c>
      <c r="CW11" s="18">
        <f t="shared" si="12"/>
        <v>13.418358195091256</v>
      </c>
      <c r="CX11" s="17">
        <f t="shared" si="12"/>
        <v>11.315611697746307</v>
      </c>
      <c r="CY11" s="18">
        <f t="shared" si="12"/>
        <v>11.795937078778945</v>
      </c>
    </row>
    <row r="12" spans="1:103" x14ac:dyDescent="0.25">
      <c r="A12" s="5" t="s">
        <v>19</v>
      </c>
      <c r="B12" s="3">
        <f t="shared" ref="B12:G12" si="13">20/B10*SQRT(B4-B11)</f>
        <v>0.73495757257483685</v>
      </c>
      <c r="C12" s="3">
        <f t="shared" si="13"/>
        <v>1.1249482113351752</v>
      </c>
      <c r="D12" s="3">
        <f t="shared" si="13"/>
        <v>1.52431344527112</v>
      </c>
      <c r="E12" s="203">
        <f t="shared" si="13"/>
        <v>2.3360746422953338</v>
      </c>
      <c r="F12" s="200">
        <f t="shared" si="13"/>
        <v>3.0287632599138994</v>
      </c>
      <c r="G12" s="197">
        <f t="shared" si="13"/>
        <v>4.4075064684827856</v>
      </c>
      <c r="H12" s="6" t="s">
        <v>18</v>
      </c>
      <c r="J12" s="64" t="s">
        <v>20</v>
      </c>
      <c r="K12" s="41"/>
      <c r="L12" s="65"/>
      <c r="M12" s="69" t="s">
        <v>18</v>
      </c>
      <c r="N12" s="54">
        <v>5</v>
      </c>
      <c r="O12" s="55">
        <v>10</v>
      </c>
      <c r="P12" s="55">
        <v>15</v>
      </c>
      <c r="Q12" s="55">
        <v>20</v>
      </c>
      <c r="R12" s="55">
        <v>25</v>
      </c>
      <c r="S12" s="56">
        <v>30</v>
      </c>
      <c r="T12" s="54">
        <v>5</v>
      </c>
      <c r="U12" s="55">
        <v>10</v>
      </c>
      <c r="V12" s="55">
        <v>15</v>
      </c>
      <c r="W12" s="55">
        <v>20</v>
      </c>
      <c r="X12" s="55">
        <v>25</v>
      </c>
      <c r="Y12" s="56">
        <v>30</v>
      </c>
      <c r="Z12" s="64" t="s">
        <v>20</v>
      </c>
      <c r="AA12" s="41"/>
      <c r="AB12" s="65"/>
      <c r="AC12" s="69" t="s">
        <v>18</v>
      </c>
      <c r="AD12" s="54">
        <v>5</v>
      </c>
      <c r="AE12" s="55">
        <v>10</v>
      </c>
      <c r="AF12" s="55">
        <v>15</v>
      </c>
      <c r="AG12" s="55">
        <v>20</v>
      </c>
      <c r="AH12" s="55">
        <v>25</v>
      </c>
      <c r="AI12" s="56">
        <v>30</v>
      </c>
      <c r="AJ12" s="54">
        <v>5</v>
      </c>
      <c r="AK12" s="55">
        <v>10</v>
      </c>
      <c r="AL12" s="55">
        <v>15</v>
      </c>
      <c r="AM12" s="55">
        <v>20</v>
      </c>
      <c r="AN12" s="55">
        <v>25</v>
      </c>
      <c r="AO12" s="56">
        <v>30</v>
      </c>
      <c r="AP12" s="64" t="s">
        <v>20</v>
      </c>
      <c r="AQ12" s="41"/>
      <c r="AR12" s="65"/>
      <c r="AS12" s="69" t="s">
        <v>18</v>
      </c>
      <c r="AT12" s="54">
        <v>5</v>
      </c>
      <c r="AU12" s="55">
        <v>10</v>
      </c>
      <c r="AV12" s="55">
        <v>15</v>
      </c>
      <c r="AW12" s="55">
        <v>20</v>
      </c>
      <c r="AX12" s="55">
        <v>25</v>
      </c>
      <c r="AY12" s="56">
        <v>30</v>
      </c>
      <c r="AZ12" s="54">
        <v>5</v>
      </c>
      <c r="BA12" s="55">
        <v>10</v>
      </c>
      <c r="BB12" s="55">
        <v>15</v>
      </c>
      <c r="BC12" s="55">
        <v>20</v>
      </c>
      <c r="BD12" s="55">
        <v>25</v>
      </c>
      <c r="BE12" s="56">
        <v>30</v>
      </c>
      <c r="BF12" s="220"/>
      <c r="CK12" s="21">
        <f>DEGREES(ATAN(CK10/CK7))</f>
        <v>61.33231701431064</v>
      </c>
      <c r="CL12" s="22">
        <f>DEGREES(ATAN(CL10/CL7))</f>
        <v>58.695692204232643</v>
      </c>
      <c r="CN12" s="21">
        <f t="shared" ref="CN12:CY12" si="14">DEGREES(ATAN(CN10/CN7))</f>
        <v>9.950626687951603</v>
      </c>
      <c r="CO12" s="22">
        <f t="shared" si="14"/>
        <v>9.950626687951603</v>
      </c>
      <c r="CP12" s="21">
        <f t="shared" si="14"/>
        <v>21.037511025421818</v>
      </c>
      <c r="CQ12" s="22">
        <f t="shared" si="14"/>
        <v>21.037511025421818</v>
      </c>
      <c r="CR12" s="21">
        <f t="shared" si="14"/>
        <v>30.98059629233822</v>
      </c>
      <c r="CS12" s="22">
        <f t="shared" si="14"/>
        <v>29.210876307304524</v>
      </c>
      <c r="CT12" s="21">
        <f t="shared" si="14"/>
        <v>38.526142828561341</v>
      </c>
      <c r="CU12" s="22">
        <f t="shared" si="14"/>
        <v>41.605600736506055</v>
      </c>
      <c r="CV12" s="21">
        <f t="shared" si="14"/>
        <v>51.912699616279149</v>
      </c>
      <c r="CW12" s="22">
        <f t="shared" si="14"/>
        <v>48.180375163094737</v>
      </c>
      <c r="CX12" s="21">
        <f t="shared" si="14"/>
        <v>62.096226961957129</v>
      </c>
      <c r="CY12" s="22">
        <f t="shared" si="14"/>
        <v>57.967732005765704</v>
      </c>
    </row>
    <row r="13" spans="1:103" ht="13" thickBot="1" x14ac:dyDescent="0.3">
      <c r="A13" s="7" t="s">
        <v>21</v>
      </c>
      <c r="B13" s="25">
        <f t="shared" ref="B13:G13" si="15">IF(B10&gt;=100,15.85*((B10)^(-0.6)),100/B10)</f>
        <v>0.90163189538748856</v>
      </c>
      <c r="C13" s="25">
        <f t="shared" si="15"/>
        <v>1.2823305826560212</v>
      </c>
      <c r="D13" s="25">
        <f t="shared" si="15"/>
        <v>1.7100153150902868</v>
      </c>
      <c r="E13" s="204">
        <f t="shared" si="15"/>
        <v>2.5644840365177157</v>
      </c>
      <c r="F13" s="201">
        <f t="shared" si="15"/>
        <v>4.2756288615158597</v>
      </c>
      <c r="G13" s="198">
        <f t="shared" si="15"/>
        <v>6.456542290346551</v>
      </c>
      <c r="H13" s="26" t="s">
        <v>18</v>
      </c>
      <c r="J13" s="66" t="s">
        <v>22</v>
      </c>
      <c r="K13" s="41"/>
      <c r="L13" s="65"/>
      <c r="M13" s="69" t="s">
        <v>18</v>
      </c>
      <c r="N13" s="51">
        <f t="shared" ref="N13:Y13" si="16">DEGREES(ACOS(COS(RADIANS(N$11))*COS(RADIANS(N$12))+SIN(RADIANS(N$11))*SIN(RADIANS(N$12))))</f>
        <v>5.1779544361692054</v>
      </c>
      <c r="O13" s="52">
        <f t="shared" si="16"/>
        <v>10.426833170063606</v>
      </c>
      <c r="P13" s="52">
        <f t="shared" si="16"/>
        <v>15.712667336726636</v>
      </c>
      <c r="Q13" s="52">
        <f t="shared" si="16"/>
        <v>21.025709579292585</v>
      </c>
      <c r="R13" s="52">
        <f t="shared" si="16"/>
        <v>26.360824450968611</v>
      </c>
      <c r="S13" s="53">
        <f t="shared" si="16"/>
        <v>31.714761843629784</v>
      </c>
      <c r="T13" s="51">
        <f t="shared" si="16"/>
        <v>5.8198141842713991</v>
      </c>
      <c r="U13" s="52">
        <f t="shared" si="16"/>
        <v>12.032911434225392</v>
      </c>
      <c r="V13" s="52">
        <f t="shared" si="16"/>
        <v>18.476069841612247</v>
      </c>
      <c r="W13" s="52">
        <f t="shared" si="16"/>
        <v>25.102349805917815</v>
      </c>
      <c r="X13" s="52">
        <f t="shared" si="16"/>
        <v>31.888684020714916</v>
      </c>
      <c r="Y13" s="53">
        <f t="shared" si="16"/>
        <v>38.109894832067717</v>
      </c>
      <c r="Z13" s="66" t="s">
        <v>22</v>
      </c>
      <c r="AA13" s="41"/>
      <c r="AB13" s="65"/>
      <c r="AC13" s="69" t="s">
        <v>18</v>
      </c>
      <c r="AD13" s="51">
        <f t="shared" ref="AD13:AO13" si="17">DEGREES(ACOS(COS(RADIANS(AD$11))*COS(RADIANS(AD$12))+SIN(RADIANS(AD$11))*SIN(RADIANS(AD$12))))</f>
        <v>5.4772083520464943</v>
      </c>
      <c r="AE13" s="52">
        <f t="shared" si="17"/>
        <v>11.162014403631922</v>
      </c>
      <c r="AF13" s="52">
        <f t="shared" si="17"/>
        <v>16.960601825152114</v>
      </c>
      <c r="AG13" s="52">
        <f t="shared" si="17"/>
        <v>22.845681837318523</v>
      </c>
      <c r="AH13" s="52">
        <f t="shared" si="17"/>
        <v>28.802915069863801</v>
      </c>
      <c r="AI13" s="53">
        <f t="shared" si="17"/>
        <v>34.823405763483628</v>
      </c>
      <c r="AJ13" s="51">
        <f t="shared" si="17"/>
        <v>8.0994041409196171</v>
      </c>
      <c r="AK13" s="52">
        <f t="shared" si="17"/>
        <v>19.077393134530968</v>
      </c>
      <c r="AL13" s="52">
        <f t="shared" si="17"/>
        <v>33.850578855775133</v>
      </c>
      <c r="AM13" s="52">
        <f t="shared" si="17"/>
        <v>40.651350548327557</v>
      </c>
      <c r="AN13" s="52">
        <f t="shared" si="17"/>
        <v>45.651350413716862</v>
      </c>
      <c r="AO13" s="53">
        <f t="shared" si="17"/>
        <v>50.651350501493617</v>
      </c>
      <c r="AP13" s="66" t="s">
        <v>22</v>
      </c>
      <c r="AQ13" s="41"/>
      <c r="AR13" s="65"/>
      <c r="AS13" s="69" t="s">
        <v>18</v>
      </c>
      <c r="AT13" s="51">
        <f t="shared" ref="AT13:BE13" si="18">DEGREES(ACOS(COS(RADIANS(AT$11))*COS(RADIANS(AT$12))+SIN(RADIANS(AT$11))*SIN(RADIANS(AT$12))))</f>
        <v>5.0171051619685221</v>
      </c>
      <c r="AU13" s="52">
        <f t="shared" si="18"/>
        <v>10.040716099401436</v>
      </c>
      <c r="AV13" s="52">
        <f t="shared" si="18"/>
        <v>15.067626398178762</v>
      </c>
      <c r="AW13" s="52">
        <f t="shared" si="18"/>
        <v>20.096933193234875</v>
      </c>
      <c r="AX13" s="52">
        <f t="shared" si="18"/>
        <v>25.128162642622712</v>
      </c>
      <c r="AY13" s="53">
        <f t="shared" si="18"/>
        <v>30.161015776712979</v>
      </c>
      <c r="AZ13" s="51">
        <f t="shared" si="18"/>
        <v>5.0689782339409488</v>
      </c>
      <c r="BA13" s="52">
        <f t="shared" si="18"/>
        <v>10.164598604353408</v>
      </c>
      <c r="BB13" s="52">
        <f t="shared" si="18"/>
        <v>15.273841112916168</v>
      </c>
      <c r="BC13" s="52">
        <f t="shared" si="18"/>
        <v>20.393029902347291</v>
      </c>
      <c r="BD13" s="52">
        <f t="shared" si="18"/>
        <v>25.520215930868982</v>
      </c>
      <c r="BE13" s="53">
        <f t="shared" si="18"/>
        <v>30.65417775425459</v>
      </c>
      <c r="BF13" s="199"/>
      <c r="CK13" s="23">
        <v>60</v>
      </c>
      <c r="CL13" s="24">
        <v>60</v>
      </c>
      <c r="CN13" s="23">
        <v>10</v>
      </c>
      <c r="CO13" s="24">
        <v>10</v>
      </c>
      <c r="CP13" s="23">
        <v>20</v>
      </c>
      <c r="CQ13" s="24">
        <v>20</v>
      </c>
      <c r="CR13" s="23">
        <v>30</v>
      </c>
      <c r="CS13" s="24">
        <v>30</v>
      </c>
      <c r="CT13" s="23">
        <v>40</v>
      </c>
      <c r="CU13" s="24">
        <v>40</v>
      </c>
      <c r="CV13" s="23">
        <v>50</v>
      </c>
      <c r="CW13" s="24">
        <v>50</v>
      </c>
      <c r="CX13" s="23">
        <v>60</v>
      </c>
      <c r="CY13" s="24">
        <v>60</v>
      </c>
    </row>
    <row r="14" spans="1:103" ht="13" x14ac:dyDescent="0.3">
      <c r="J14" s="130" t="s">
        <v>32</v>
      </c>
      <c r="K14" s="127"/>
      <c r="L14" s="128"/>
      <c r="M14" s="129" t="s">
        <v>1</v>
      </c>
      <c r="N14" s="102">
        <f t="shared" ref="N14:S14" si="19">IF(AND(N13&gt;=0,N13&lt;$B$12),$B$4-0.001*2.5*($B$10*N13)^2,IF(AND(N13&gt;=$B$12,N13&lt;$B$13),$B$11,IF(AND(N13&gt;=$B$13,N13&lt;36),29-25*LOG10(N13),-10)))</f>
        <v>11.146044387347867</v>
      </c>
      <c r="O14" s="103">
        <f t="shared" si="19"/>
        <v>3.5461893785109524</v>
      </c>
      <c r="P14" s="103">
        <f t="shared" si="19"/>
        <v>-0.90624789667417005</v>
      </c>
      <c r="Q14" s="103">
        <f t="shared" si="19"/>
        <v>-4.0687665340687857</v>
      </c>
      <c r="R14" s="103">
        <f t="shared" si="19"/>
        <v>-6.5239747240233399</v>
      </c>
      <c r="S14" s="104">
        <f t="shared" si="19"/>
        <v>-8.5315363622116038</v>
      </c>
      <c r="T14" s="102">
        <f t="shared" ref="T14:Y14" si="20">IF(AND(T13&gt;=0,T13&lt;$B$12),$B$4-0.001*2.5*($B$10*T13)^2,IF(AND(T13&gt;=$B$12,T13&lt;$B$13),$B$11,IF(AND(T13&gt;=$B$13,T13&lt;36),29-25*LOG10(T13),-10)))</f>
        <v>9.8772720333827202</v>
      </c>
      <c r="U14" s="103">
        <f t="shared" si="20"/>
        <v>1.9907319955578267</v>
      </c>
      <c r="V14" s="103">
        <f t="shared" si="20"/>
        <v>-2.6652398814842293</v>
      </c>
      <c r="W14" s="103">
        <f t="shared" si="20"/>
        <v>-5.9928594314261545</v>
      </c>
      <c r="X14" s="103">
        <f t="shared" si="20"/>
        <v>-8.5909149296986129</v>
      </c>
      <c r="Y14" s="104">
        <f t="shared" si="20"/>
        <v>-10</v>
      </c>
      <c r="Z14" s="130" t="s">
        <v>32</v>
      </c>
      <c r="AA14" s="127"/>
      <c r="AB14" s="128"/>
      <c r="AC14" s="129" t="s">
        <v>1</v>
      </c>
      <c r="AD14" s="102">
        <f t="shared" ref="AD14:AI14" si="21">IF(AND(AD13&gt;=0,AD13&lt;$B$12),$B$4-0.001*2.5*($B$10*AD13)^2,IF(AND(AD13&gt;=$B$12,AD13&lt;$B$13),$B$11,IF(AND(AD13&gt;=$B$13,AD13&lt;36),29-25*LOG10(AD13),-10)))</f>
        <v>10.536018456773864</v>
      </c>
      <c r="AE14" s="103">
        <f t="shared" si="21"/>
        <v>2.8064355349709977</v>
      </c>
      <c r="AF14" s="103">
        <f t="shared" si="21"/>
        <v>-1.7360314643873629</v>
      </c>
      <c r="AG14" s="103">
        <f t="shared" si="21"/>
        <v>-4.9701031063744807</v>
      </c>
      <c r="AH14" s="103">
        <f t="shared" si="21"/>
        <v>-7.485911095621212</v>
      </c>
      <c r="AI14" s="104">
        <f t="shared" si="21"/>
        <v>-9.5467810821953023</v>
      </c>
      <c r="AJ14" s="102">
        <f t="shared" ref="AJ14:AO14" si="22">IF(AND(AJ13&gt;=0,AJ13&lt;$B$12),$B$4-0.001*2.5*($B$10*AJ13)^2,IF(AND(AJ13&gt;=$B$12,AJ13&lt;$B$13),$B$11,IF(AND(AJ13&gt;=$B$13,AJ13&lt;36),29-25*LOG10(AJ13),-10)))</f>
        <v>6.2886732559019798</v>
      </c>
      <c r="AK14" s="103">
        <f t="shared" si="22"/>
        <v>-3.0129757363547967</v>
      </c>
      <c r="AL14" s="103">
        <f t="shared" si="22"/>
        <v>-9.2391524914962062</v>
      </c>
      <c r="AM14" s="103">
        <f t="shared" si="22"/>
        <v>-10</v>
      </c>
      <c r="AN14" s="103">
        <f t="shared" si="22"/>
        <v>-10</v>
      </c>
      <c r="AO14" s="104">
        <f t="shared" si="22"/>
        <v>-10</v>
      </c>
      <c r="AP14" s="130" t="s">
        <v>32</v>
      </c>
      <c r="AQ14" s="127"/>
      <c r="AR14" s="128"/>
      <c r="AS14" s="129" t="s">
        <v>1</v>
      </c>
      <c r="AT14" s="102">
        <f t="shared" ref="AT14:AY14" si="23">IF(AND(AT13&gt;=0,AT13&lt;$B$12),$B$4-0.001*2.5*($B$10*AT13)^2,IF(AND(AT13&gt;=$B$12,AT13&lt;$B$13),$B$11,IF(AND(AT13&gt;=$B$13,AT13&lt;36),29-25*LOG10(AT13),-10)))</f>
        <v>11.488669894158807</v>
      </c>
      <c r="AU14" s="103">
        <f t="shared" si="23"/>
        <v>3.9558828099339642</v>
      </c>
      <c r="AV14" s="103">
        <f t="shared" si="23"/>
        <v>-0.45112108330843981</v>
      </c>
      <c r="AW14" s="103">
        <f t="shared" si="23"/>
        <v>-3.5782447204945171</v>
      </c>
      <c r="AX14" s="103">
        <f t="shared" si="23"/>
        <v>-6.0040183595194208</v>
      </c>
      <c r="AY14" s="104">
        <f t="shared" si="23"/>
        <v>-7.9861490953882424</v>
      </c>
      <c r="AZ14" s="102">
        <f t="shared" ref="AZ14:BE14" si="24">IF(AND(AZ13&gt;=0,AZ13&lt;$B$12),$B$4-0.001*2.5*($B$10*AZ13)^2,IF(AND(AZ13&gt;=$B$12,AZ13&lt;$B$13),$B$11,IF(AND(AZ13&gt;=$B$13,AZ13&lt;36),29-25*LOG10(AZ13),-10)))</f>
        <v>11.376989340541577</v>
      </c>
      <c r="BA14" s="103">
        <f t="shared" si="24"/>
        <v>3.8227441697614957</v>
      </c>
      <c r="BB14" s="103">
        <f t="shared" si="24"/>
        <v>-0.59870671286676824</v>
      </c>
      <c r="BC14" s="103">
        <f t="shared" si="24"/>
        <v>-3.7370439010895424</v>
      </c>
      <c r="BD14" s="103">
        <f t="shared" si="24"/>
        <v>-6.1721086175958035</v>
      </c>
      <c r="BE14" s="104">
        <f t="shared" si="24"/>
        <v>-8.1622417853709095</v>
      </c>
      <c r="BF14" s="221"/>
      <c r="CK14" s="5"/>
      <c r="CL14" s="6"/>
      <c r="CN14" s="5"/>
      <c r="CO14" s="6"/>
      <c r="CP14" s="5"/>
      <c r="CQ14" s="6"/>
      <c r="CR14" s="5"/>
      <c r="CS14" s="6"/>
      <c r="CT14" s="5"/>
      <c r="CU14" s="6"/>
      <c r="CV14" s="5"/>
      <c r="CW14" s="6"/>
      <c r="CX14" s="5"/>
      <c r="CY14" s="6"/>
    </row>
    <row r="15" spans="1:103" ht="13" x14ac:dyDescent="0.3">
      <c r="B15" s="27"/>
      <c r="C15" s="27"/>
      <c r="D15" s="27"/>
      <c r="E15" s="27"/>
      <c r="F15" s="27"/>
      <c r="G15" s="27"/>
      <c r="J15" s="67" t="s">
        <v>3</v>
      </c>
      <c r="K15" s="41"/>
      <c r="L15" s="65"/>
      <c r="M15" s="69" t="s">
        <v>1</v>
      </c>
      <c r="N15" s="51">
        <f t="shared" ref="N15:S15" si="25">32.4+20*LOG10(N10)+20*LOG10(3600)</f>
        <v>105.72354007765529</v>
      </c>
      <c r="O15" s="52">
        <f t="shared" si="25"/>
        <v>98.124619591439568</v>
      </c>
      <c r="P15" s="52">
        <f t="shared" si="25"/>
        <v>93.672189372431774</v>
      </c>
      <c r="Q15" s="52">
        <f t="shared" si="25"/>
        <v>90.509678210325518</v>
      </c>
      <c r="R15" s="52">
        <f t="shared" si="25"/>
        <v>88.054477049699557</v>
      </c>
      <c r="S15" s="53">
        <f t="shared" si="25"/>
        <v>86.04692296362451</v>
      </c>
      <c r="T15" s="51">
        <f t="shared" ref="T15:Y15" si="26">32.4+20*LOG10(T10)+20*LOG10(3600)</f>
        <v>92.45569030939879</v>
      </c>
      <c r="U15" s="52">
        <f t="shared" si="26"/>
        <v>84.569155841011366</v>
      </c>
      <c r="V15" s="52">
        <f t="shared" si="26"/>
        <v>79.913261643726031</v>
      </c>
      <c r="W15" s="52">
        <f t="shared" si="26"/>
        <v>76.585781367528327</v>
      </c>
      <c r="X15" s="52">
        <f t="shared" si="26"/>
        <v>73.987913491754284</v>
      </c>
      <c r="Y15" s="53">
        <f t="shared" si="26"/>
        <v>72.5784207912574</v>
      </c>
      <c r="Z15" s="67" t="s">
        <v>3</v>
      </c>
      <c r="AA15" s="41"/>
      <c r="AB15" s="65"/>
      <c r="AC15" s="69" t="s">
        <v>1</v>
      </c>
      <c r="AD15" s="51">
        <f t="shared" ref="AD15:AI15" si="27">32.4+20*LOG10(AD10)+20*LOG10(3600)</f>
        <v>105.11444236616455</v>
      </c>
      <c r="AE15" s="52">
        <f t="shared" si="27"/>
        <v>97.384867888724528</v>
      </c>
      <c r="AF15" s="52">
        <f t="shared" si="27"/>
        <v>92.84240978280458</v>
      </c>
      <c r="AG15" s="52">
        <f t="shared" si="27"/>
        <v>89.608347122721952</v>
      </c>
      <c r="AH15" s="52">
        <f t="shared" si="27"/>
        <v>87.092548579531382</v>
      </c>
      <c r="AI15" s="53">
        <f t="shared" si="27"/>
        <v>85.031688609473619</v>
      </c>
      <c r="AJ15" s="51">
        <f t="shared" ref="AJ15:AO15" si="28">32.4+20*LOG10(AJ10)+20*LOG10(3600)</f>
        <v>88.867175076175172</v>
      </c>
      <c r="AK15" s="52">
        <f t="shared" si="28"/>
        <v>79.565646465771465</v>
      </c>
      <c r="AL15" s="52">
        <f t="shared" si="28"/>
        <v>73.339277498202193</v>
      </c>
      <c r="AM15" s="52">
        <f t="shared" si="28"/>
        <v>72.578422601243361</v>
      </c>
      <c r="AN15" s="52">
        <f t="shared" si="28"/>
        <v>72.57842265538693</v>
      </c>
      <c r="AO15" s="53">
        <f t="shared" si="28"/>
        <v>72.578422620081071</v>
      </c>
      <c r="AP15" s="67" t="s">
        <v>3</v>
      </c>
      <c r="AQ15" s="41"/>
      <c r="AR15" s="65"/>
      <c r="AS15" s="69" t="s">
        <v>1</v>
      </c>
      <c r="AT15" s="51">
        <f t="shared" ref="AT15:AY15" si="29">32.4+20*LOG10(AT10)+20*LOG10(3600)</f>
        <v>126.06715880171694</v>
      </c>
      <c r="AU15" s="52">
        <f t="shared" si="29"/>
        <v>118.53437990214441</v>
      </c>
      <c r="AV15" s="52">
        <f t="shared" si="29"/>
        <v>114.1273793615258</v>
      </c>
      <c r="AW15" s="52">
        <f t="shared" si="29"/>
        <v>111.00025623798849</v>
      </c>
      <c r="AX15" s="52">
        <f t="shared" si="29"/>
        <v>108.57448065993231</v>
      </c>
      <c r="AY15" s="53">
        <f t="shared" si="29"/>
        <v>106.59234529625758</v>
      </c>
      <c r="AZ15" s="51">
        <f t="shared" ref="AZ15:BE15" si="30">32.4+20*LOG10(AZ10)+20*LOG10(3600)</f>
        <v>113.95546317079008</v>
      </c>
      <c r="BA15" s="52">
        <f t="shared" si="30"/>
        <v>106.40119146801395</v>
      </c>
      <c r="BB15" s="52">
        <f t="shared" si="30"/>
        <v>101.97976253571426</v>
      </c>
      <c r="BC15" s="52">
        <f t="shared" si="30"/>
        <v>98.841258740200772</v>
      </c>
      <c r="BD15" s="52">
        <f t="shared" si="30"/>
        <v>96.406148875936537</v>
      </c>
      <c r="BE15" s="53">
        <f t="shared" si="30"/>
        <v>94.415975775771145</v>
      </c>
      <c r="BF15" s="199"/>
      <c r="CK15" s="5"/>
      <c r="CL15" s="6"/>
      <c r="CN15" s="5"/>
      <c r="CO15" s="6"/>
      <c r="CP15" s="5"/>
      <c r="CQ15" s="6"/>
      <c r="CR15" s="5"/>
      <c r="CS15" s="6"/>
      <c r="CT15" s="5"/>
      <c r="CU15" s="6"/>
      <c r="CV15" s="5"/>
      <c r="CW15" s="6"/>
      <c r="CX15" s="5"/>
      <c r="CY15" s="6"/>
    </row>
    <row r="16" spans="1:103" ht="13" x14ac:dyDescent="0.3">
      <c r="B16" s="27"/>
      <c r="C16" s="27"/>
      <c r="D16" s="27"/>
      <c r="E16" s="27"/>
      <c r="F16" s="27"/>
      <c r="G16" s="27"/>
      <c r="J16" s="67" t="s">
        <v>33</v>
      </c>
      <c r="K16" s="41"/>
      <c r="L16" s="65"/>
      <c r="M16" s="69" t="s">
        <v>1</v>
      </c>
      <c r="N16" s="51">
        <v>2.2090000000000001</v>
      </c>
      <c r="O16" s="52">
        <v>2.2090000000000001</v>
      </c>
      <c r="P16" s="52">
        <v>2.2090000000000001</v>
      </c>
      <c r="Q16" s="52">
        <v>2.2090000000000001</v>
      </c>
      <c r="R16" s="52">
        <v>2.2090000000000001</v>
      </c>
      <c r="S16" s="53">
        <v>2.2090000000000001</v>
      </c>
      <c r="T16" s="51">
        <v>2.2090000000000001</v>
      </c>
      <c r="U16" s="52">
        <v>2.2090000000000001</v>
      </c>
      <c r="V16" s="52">
        <v>2.2090000000000001</v>
      </c>
      <c r="W16" s="52">
        <v>2.2090000000000001</v>
      </c>
      <c r="X16" s="52">
        <v>2.2090000000000001</v>
      </c>
      <c r="Y16" s="53">
        <v>2.2090000000000001</v>
      </c>
      <c r="Z16" s="67" t="s">
        <v>33</v>
      </c>
      <c r="AA16" s="41"/>
      <c r="AB16" s="65"/>
      <c r="AC16" s="69" t="s">
        <v>1</v>
      </c>
      <c r="AD16" s="51">
        <v>2.2090000000000001</v>
      </c>
      <c r="AE16" s="52">
        <v>2.2090000000000001</v>
      </c>
      <c r="AF16" s="52">
        <v>2.2090000000000001</v>
      </c>
      <c r="AG16" s="52">
        <v>2.2090000000000001</v>
      </c>
      <c r="AH16" s="52">
        <v>2.2090000000000001</v>
      </c>
      <c r="AI16" s="53">
        <v>2.2090000000000001</v>
      </c>
      <c r="AJ16" s="51">
        <v>2.2090000000000001</v>
      </c>
      <c r="AK16" s="52">
        <v>2.2090000000000001</v>
      </c>
      <c r="AL16" s="52">
        <v>2.2090000000000001</v>
      </c>
      <c r="AM16" s="52">
        <v>2.2090000000000001</v>
      </c>
      <c r="AN16" s="52">
        <v>2.2090000000000001</v>
      </c>
      <c r="AO16" s="53">
        <v>2.2090000000000001</v>
      </c>
      <c r="AP16" s="67" t="s">
        <v>33</v>
      </c>
      <c r="AQ16" s="41"/>
      <c r="AR16" s="65"/>
      <c r="AS16" s="69" t="s">
        <v>1</v>
      </c>
      <c r="AT16" s="51">
        <v>2.2090000000000001</v>
      </c>
      <c r="AU16" s="52">
        <v>2.2090000000000001</v>
      </c>
      <c r="AV16" s="52">
        <v>2.2090000000000001</v>
      </c>
      <c r="AW16" s="52">
        <v>2.2090000000000001</v>
      </c>
      <c r="AX16" s="52">
        <v>2.2090000000000001</v>
      </c>
      <c r="AY16" s="53">
        <v>2.2090000000000001</v>
      </c>
      <c r="AZ16" s="51">
        <v>2.2090000000000001</v>
      </c>
      <c r="BA16" s="52">
        <v>2.2090000000000001</v>
      </c>
      <c r="BB16" s="52">
        <v>2.2090000000000001</v>
      </c>
      <c r="BC16" s="52">
        <v>2.2090000000000001</v>
      </c>
      <c r="BD16" s="52">
        <v>2.2090000000000001</v>
      </c>
      <c r="BE16" s="53">
        <v>2.2090000000000001</v>
      </c>
      <c r="BF16" s="199"/>
      <c r="CK16" s="5"/>
      <c r="CL16" s="6"/>
      <c r="CN16" s="5"/>
      <c r="CO16" s="6"/>
      <c r="CP16" s="5"/>
      <c r="CQ16" s="6"/>
      <c r="CR16" s="5"/>
      <c r="CS16" s="6"/>
      <c r="CT16" s="5"/>
      <c r="CU16" s="6"/>
      <c r="CV16" s="5"/>
      <c r="CW16" s="6"/>
      <c r="CX16" s="5"/>
      <c r="CY16" s="6"/>
    </row>
    <row r="17" spans="1:103" ht="13.5" thickBot="1" x14ac:dyDescent="0.35">
      <c r="B17" s="27"/>
      <c r="C17" s="27"/>
      <c r="D17" s="27"/>
      <c r="E17" s="27"/>
      <c r="F17" s="27"/>
      <c r="G17" s="27"/>
      <c r="J17" s="67" t="s">
        <v>34</v>
      </c>
      <c r="K17" s="41"/>
      <c r="L17" s="65"/>
      <c r="M17" s="69" t="s">
        <v>1</v>
      </c>
      <c r="N17" s="51">
        <v>2</v>
      </c>
      <c r="O17" s="52">
        <v>2</v>
      </c>
      <c r="P17" s="52">
        <v>2</v>
      </c>
      <c r="Q17" s="52">
        <v>2</v>
      </c>
      <c r="R17" s="52">
        <v>2</v>
      </c>
      <c r="S17" s="53">
        <v>2</v>
      </c>
      <c r="T17" s="51">
        <v>2</v>
      </c>
      <c r="U17" s="52">
        <v>2</v>
      </c>
      <c r="V17" s="52">
        <v>2</v>
      </c>
      <c r="W17" s="52">
        <v>2</v>
      </c>
      <c r="X17" s="52">
        <v>2</v>
      </c>
      <c r="Y17" s="53">
        <v>2</v>
      </c>
      <c r="Z17" s="67" t="s">
        <v>34</v>
      </c>
      <c r="AA17" s="41"/>
      <c r="AB17" s="65"/>
      <c r="AC17" s="69" t="s">
        <v>1</v>
      </c>
      <c r="AD17" s="51">
        <v>2</v>
      </c>
      <c r="AE17" s="52">
        <v>2</v>
      </c>
      <c r="AF17" s="52">
        <v>2</v>
      </c>
      <c r="AG17" s="52">
        <v>2</v>
      </c>
      <c r="AH17" s="52">
        <v>2</v>
      </c>
      <c r="AI17" s="53">
        <v>2</v>
      </c>
      <c r="AJ17" s="51">
        <v>2</v>
      </c>
      <c r="AK17" s="52">
        <v>2</v>
      </c>
      <c r="AL17" s="52">
        <v>2</v>
      </c>
      <c r="AM17" s="52">
        <v>2</v>
      </c>
      <c r="AN17" s="52">
        <v>2</v>
      </c>
      <c r="AO17" s="53">
        <v>2</v>
      </c>
      <c r="AP17" s="67" t="s">
        <v>34</v>
      </c>
      <c r="AQ17" s="41"/>
      <c r="AR17" s="65"/>
      <c r="AS17" s="69" t="s">
        <v>1</v>
      </c>
      <c r="AT17" s="51">
        <v>2</v>
      </c>
      <c r="AU17" s="52">
        <v>2</v>
      </c>
      <c r="AV17" s="52">
        <v>2</v>
      </c>
      <c r="AW17" s="52">
        <v>2</v>
      </c>
      <c r="AX17" s="52">
        <v>2</v>
      </c>
      <c r="AY17" s="53">
        <v>2</v>
      </c>
      <c r="AZ17" s="51">
        <v>2</v>
      </c>
      <c r="BA17" s="52">
        <v>2</v>
      </c>
      <c r="BB17" s="52">
        <v>2</v>
      </c>
      <c r="BC17" s="52">
        <v>2</v>
      </c>
      <c r="BD17" s="52">
        <v>2</v>
      </c>
      <c r="BE17" s="53">
        <v>2</v>
      </c>
      <c r="BF17" s="199"/>
      <c r="CK17" s="5"/>
      <c r="CL17" s="6"/>
      <c r="CN17" s="5"/>
      <c r="CO17" s="6"/>
      <c r="CP17" s="5"/>
      <c r="CQ17" s="6"/>
      <c r="CR17" s="5"/>
      <c r="CS17" s="6"/>
      <c r="CT17" s="5"/>
      <c r="CU17" s="6"/>
      <c r="CV17" s="5"/>
      <c r="CW17" s="6"/>
      <c r="CX17" s="5"/>
      <c r="CY17" s="6"/>
    </row>
    <row r="18" spans="1:103" ht="13.5" thickBot="1" x14ac:dyDescent="0.35">
      <c r="A18" s="368" t="s">
        <v>55</v>
      </c>
      <c r="B18" s="369"/>
      <c r="C18" s="369"/>
      <c r="D18" s="369"/>
      <c r="E18" s="369"/>
      <c r="F18" s="369"/>
      <c r="G18" s="369"/>
      <c r="H18" s="370"/>
      <c r="J18" s="105" t="s">
        <v>35</v>
      </c>
      <c r="K18" s="96"/>
      <c r="L18" s="97"/>
      <c r="M18" s="98" t="s">
        <v>1</v>
      </c>
      <c r="N18" s="102">
        <f t="shared" ref="N18:S18" si="31">SUM(N15:N17)</f>
        <v>109.93254007765529</v>
      </c>
      <c r="O18" s="103">
        <f t="shared" si="31"/>
        <v>102.33361959143957</v>
      </c>
      <c r="P18" s="103">
        <f t="shared" si="31"/>
        <v>97.881189372431777</v>
      </c>
      <c r="Q18" s="103">
        <f t="shared" si="31"/>
        <v>94.718678210325521</v>
      </c>
      <c r="R18" s="103">
        <f t="shared" si="31"/>
        <v>92.26347704969956</v>
      </c>
      <c r="S18" s="106">
        <f t="shared" si="31"/>
        <v>90.255922963624513</v>
      </c>
      <c r="T18" s="102">
        <f t="shared" ref="T18:Y18" si="32">SUM(T15:T17)</f>
        <v>96.664690309398793</v>
      </c>
      <c r="U18" s="103">
        <f t="shared" si="32"/>
        <v>88.778155841011369</v>
      </c>
      <c r="V18" s="103">
        <f t="shared" si="32"/>
        <v>84.122261643726034</v>
      </c>
      <c r="W18" s="103">
        <f t="shared" si="32"/>
        <v>80.79478136752833</v>
      </c>
      <c r="X18" s="103">
        <f t="shared" si="32"/>
        <v>78.196913491754287</v>
      </c>
      <c r="Y18" s="106">
        <f t="shared" si="32"/>
        <v>76.787420791257404</v>
      </c>
      <c r="Z18" s="105" t="s">
        <v>35</v>
      </c>
      <c r="AA18" s="96"/>
      <c r="AB18" s="97"/>
      <c r="AC18" s="98" t="s">
        <v>1</v>
      </c>
      <c r="AD18" s="102">
        <f t="shared" ref="AD18:AI18" si="33">SUM(AD15:AD17)</f>
        <v>109.32344236616456</v>
      </c>
      <c r="AE18" s="103">
        <f t="shared" si="33"/>
        <v>101.59386788872453</v>
      </c>
      <c r="AF18" s="103">
        <f t="shared" si="33"/>
        <v>97.051409782804583</v>
      </c>
      <c r="AG18" s="103">
        <f t="shared" si="33"/>
        <v>93.817347122721955</v>
      </c>
      <c r="AH18" s="103">
        <f t="shared" si="33"/>
        <v>91.301548579531385</v>
      </c>
      <c r="AI18" s="106">
        <f t="shared" si="33"/>
        <v>89.240688609473622</v>
      </c>
      <c r="AJ18" s="102">
        <f t="shared" ref="AJ18:AO18" si="34">SUM(AJ15:AJ17)</f>
        <v>93.076175076175176</v>
      </c>
      <c r="AK18" s="103">
        <f t="shared" si="34"/>
        <v>83.774646465771468</v>
      </c>
      <c r="AL18" s="103">
        <f t="shared" si="34"/>
        <v>77.548277498202197</v>
      </c>
      <c r="AM18" s="103">
        <f t="shared" si="34"/>
        <v>76.787422601243364</v>
      </c>
      <c r="AN18" s="103">
        <f t="shared" si="34"/>
        <v>76.787422655386933</v>
      </c>
      <c r="AO18" s="106">
        <f t="shared" si="34"/>
        <v>76.787422620081074</v>
      </c>
      <c r="AP18" s="105" t="s">
        <v>35</v>
      </c>
      <c r="AQ18" s="96"/>
      <c r="AR18" s="97"/>
      <c r="AS18" s="98" t="s">
        <v>1</v>
      </c>
      <c r="AT18" s="102">
        <f t="shared" ref="AT18:AY18" si="35">SUM(AT15:AT17)</f>
        <v>130.27615880171695</v>
      </c>
      <c r="AU18" s="103">
        <f t="shared" si="35"/>
        <v>122.74337990214441</v>
      </c>
      <c r="AV18" s="103">
        <f t="shared" si="35"/>
        <v>118.3363793615258</v>
      </c>
      <c r="AW18" s="103">
        <f t="shared" si="35"/>
        <v>115.2092562379885</v>
      </c>
      <c r="AX18" s="103">
        <f t="shared" si="35"/>
        <v>112.78348065993231</v>
      </c>
      <c r="AY18" s="106">
        <f t="shared" si="35"/>
        <v>110.80134529625758</v>
      </c>
      <c r="AZ18" s="102">
        <f t="shared" ref="AZ18:BE18" si="36">SUM(AZ15:AZ17)</f>
        <v>118.16446317079009</v>
      </c>
      <c r="BA18" s="103">
        <f t="shared" si="36"/>
        <v>110.61019146801395</v>
      </c>
      <c r="BB18" s="103">
        <f t="shared" si="36"/>
        <v>106.18876253571426</v>
      </c>
      <c r="BC18" s="103">
        <f t="shared" si="36"/>
        <v>103.05025874020077</v>
      </c>
      <c r="BD18" s="103">
        <f t="shared" si="36"/>
        <v>100.61514887593654</v>
      </c>
      <c r="BE18" s="106">
        <f t="shared" si="36"/>
        <v>98.624975775771148</v>
      </c>
      <c r="BF18" s="222"/>
      <c r="CK18" s="5"/>
      <c r="CL18" s="6"/>
      <c r="CN18" s="5"/>
      <c r="CO18" s="6"/>
      <c r="CP18" s="5"/>
      <c r="CQ18" s="6"/>
      <c r="CR18" s="5"/>
      <c r="CS18" s="6"/>
      <c r="CT18" s="5"/>
      <c r="CU18" s="6"/>
      <c r="CV18" s="5"/>
      <c r="CW18" s="6"/>
      <c r="CX18" s="5"/>
      <c r="CY18" s="6"/>
    </row>
    <row r="19" spans="1:103" ht="13.5" thickBot="1" x14ac:dyDescent="0.35">
      <c r="A19" s="142" t="s">
        <v>56</v>
      </c>
      <c r="B19" s="143">
        <f>B3</f>
        <v>9</v>
      </c>
      <c r="C19" s="143">
        <f>C3</f>
        <v>6</v>
      </c>
      <c r="D19" s="143">
        <f>D3</f>
        <v>4.5</v>
      </c>
      <c r="E19" s="143">
        <f>E3</f>
        <v>3</v>
      </c>
      <c r="F19" s="143">
        <f>F3</f>
        <v>1.8</v>
      </c>
      <c r="G19" s="190">
        <v>1.2</v>
      </c>
      <c r="H19" s="144" t="s">
        <v>37</v>
      </c>
      <c r="J19" s="107" t="s">
        <v>31</v>
      </c>
      <c r="K19" s="108"/>
      <c r="L19" s="109"/>
      <c r="M19" s="110" t="s">
        <v>4</v>
      </c>
      <c r="N19" s="111">
        <f t="shared" ref="N19:S19" si="37">N$6-N$18+N14</f>
        <v>-140.08649569030743</v>
      </c>
      <c r="O19" s="112">
        <f t="shared" si="37"/>
        <v>-140.08743021292864</v>
      </c>
      <c r="P19" s="112">
        <f t="shared" si="37"/>
        <v>-140.08743726910595</v>
      </c>
      <c r="Q19" s="112">
        <f t="shared" si="37"/>
        <v>-140.0874447443943</v>
      </c>
      <c r="R19" s="112">
        <f t="shared" si="37"/>
        <v>-140.08745177372288</v>
      </c>
      <c r="S19" s="113">
        <f t="shared" si="37"/>
        <v>-140.08745932583611</v>
      </c>
      <c r="T19" s="111">
        <f t="shared" ref="T19:Y19" si="38">T$6-T$18+T14</f>
        <v>-140.08741827601608</v>
      </c>
      <c r="U19" s="112">
        <f t="shared" si="38"/>
        <v>-140.08742384545354</v>
      </c>
      <c r="V19" s="112">
        <f t="shared" si="38"/>
        <v>-140.08750152521026</v>
      </c>
      <c r="W19" s="112">
        <f t="shared" si="38"/>
        <v>-140.08764079895448</v>
      </c>
      <c r="X19" s="112">
        <f t="shared" si="38"/>
        <v>-140.08782842145291</v>
      </c>
      <c r="Y19" s="113">
        <f t="shared" si="38"/>
        <v>-140.08742079125739</v>
      </c>
      <c r="Z19" s="107" t="s">
        <v>31</v>
      </c>
      <c r="AA19" s="108"/>
      <c r="AB19" s="109"/>
      <c r="AC19" s="110" t="s">
        <v>4</v>
      </c>
      <c r="AD19" s="111">
        <f t="shared" ref="AD19:AO19" si="39">AD$6-AD$18+AD14</f>
        <v>-140.08742390939071</v>
      </c>
      <c r="AE19" s="112">
        <f t="shared" si="39"/>
        <v>-140.08743235375351</v>
      </c>
      <c r="AF19" s="112">
        <f t="shared" si="39"/>
        <v>-140.08744124719195</v>
      </c>
      <c r="AG19" s="112">
        <f t="shared" si="39"/>
        <v>-140.08745022909642</v>
      </c>
      <c r="AH19" s="112">
        <f t="shared" si="39"/>
        <v>-140.08745967515259</v>
      </c>
      <c r="AI19" s="113">
        <f t="shared" si="39"/>
        <v>-140.08746969166893</v>
      </c>
      <c r="AJ19" s="111">
        <f t="shared" si="39"/>
        <v>-140.08750182027319</v>
      </c>
      <c r="AK19" s="112">
        <f t="shared" si="39"/>
        <v>-140.08762220212628</v>
      </c>
      <c r="AL19" s="112">
        <f t="shared" si="39"/>
        <v>-140.08742998969842</v>
      </c>
      <c r="AM19" s="112">
        <f t="shared" si="39"/>
        <v>-140.08742260124336</v>
      </c>
      <c r="AN19" s="112">
        <f t="shared" si="39"/>
        <v>-140.08742265538694</v>
      </c>
      <c r="AO19" s="113">
        <f t="shared" si="39"/>
        <v>-140.08742262008107</v>
      </c>
      <c r="AP19" s="107" t="s">
        <v>31</v>
      </c>
      <c r="AQ19" s="108"/>
      <c r="AR19" s="109"/>
      <c r="AS19" s="110" t="s">
        <v>4</v>
      </c>
      <c r="AT19" s="111">
        <f t="shared" ref="AT19:BE19" si="40">AT$6-AT$18+AT14</f>
        <v>-140.08748890755814</v>
      </c>
      <c r="AU19" s="112">
        <f t="shared" si="40"/>
        <v>-140.08749709221044</v>
      </c>
      <c r="AV19" s="112">
        <f t="shared" si="40"/>
        <v>-140.08750044483423</v>
      </c>
      <c r="AW19" s="112">
        <f t="shared" si="40"/>
        <v>-140.08750095848302</v>
      </c>
      <c r="AX19" s="112">
        <f t="shared" si="40"/>
        <v>-140.08749901945174</v>
      </c>
      <c r="AY19" s="113">
        <f t="shared" si="40"/>
        <v>-140.08749439164583</v>
      </c>
      <c r="AZ19" s="111">
        <f t="shared" si="40"/>
        <v>-140.08747383024851</v>
      </c>
      <c r="BA19" s="112">
        <f t="shared" si="40"/>
        <v>-140.08744729825244</v>
      </c>
      <c r="BB19" s="112">
        <f t="shared" si="40"/>
        <v>-140.08746924858104</v>
      </c>
      <c r="BC19" s="112">
        <f t="shared" si="40"/>
        <v>-140.08730264129034</v>
      </c>
      <c r="BD19" s="112">
        <f t="shared" si="40"/>
        <v>-140.08725749353235</v>
      </c>
      <c r="BE19" s="113">
        <f t="shared" si="40"/>
        <v>-140.08721756114204</v>
      </c>
      <c r="BF19" s="222"/>
      <c r="CK19" s="5"/>
      <c r="CL19" s="6"/>
      <c r="CN19" s="5"/>
      <c r="CO19" s="6"/>
      <c r="CP19" s="5"/>
      <c r="CQ19" s="6"/>
      <c r="CR19" s="5"/>
      <c r="CS19" s="6"/>
      <c r="CT19" s="5"/>
      <c r="CU19" s="6"/>
      <c r="CV19" s="5"/>
      <c r="CW19" s="6"/>
      <c r="CX19" s="5"/>
      <c r="CY19" s="6"/>
    </row>
    <row r="20" spans="1:103" ht="13" x14ac:dyDescent="0.3">
      <c r="A20" s="145" t="s">
        <v>39</v>
      </c>
      <c r="B20" s="132">
        <f>B5</f>
        <v>71</v>
      </c>
      <c r="C20" s="132">
        <f>C5</f>
        <v>71</v>
      </c>
      <c r="D20" s="132">
        <f>D5</f>
        <v>150</v>
      </c>
      <c r="E20" s="132">
        <f>E5</f>
        <v>150</v>
      </c>
      <c r="F20" s="132">
        <f>F5</f>
        <v>150</v>
      </c>
      <c r="G20" s="177">
        <v>120</v>
      </c>
      <c r="H20" s="146" t="s">
        <v>40</v>
      </c>
      <c r="J20" s="114" t="s">
        <v>66</v>
      </c>
      <c r="K20" s="115"/>
      <c r="L20" s="115"/>
      <c r="M20" s="116" t="s">
        <v>4</v>
      </c>
      <c r="N20" s="117">
        <f>$B$8</f>
        <v>-140.08741651280923</v>
      </c>
      <c r="O20" s="118">
        <f t="shared" ref="O20:BE20" si="41">$B$8</f>
        <v>-140.08741651280923</v>
      </c>
      <c r="P20" s="118">
        <f t="shared" si="41"/>
        <v>-140.08741651280923</v>
      </c>
      <c r="Q20" s="118">
        <f t="shared" si="41"/>
        <v>-140.08741651280923</v>
      </c>
      <c r="R20" s="118">
        <f t="shared" si="41"/>
        <v>-140.08741651280923</v>
      </c>
      <c r="S20" s="119">
        <f t="shared" si="41"/>
        <v>-140.08741651280923</v>
      </c>
      <c r="T20" s="117">
        <f>$B$8</f>
        <v>-140.08741651280923</v>
      </c>
      <c r="U20" s="118">
        <f t="shared" si="41"/>
        <v>-140.08741651280923</v>
      </c>
      <c r="V20" s="118">
        <f t="shared" si="41"/>
        <v>-140.08741651280923</v>
      </c>
      <c r="W20" s="118">
        <f t="shared" si="41"/>
        <v>-140.08741651280923</v>
      </c>
      <c r="X20" s="118">
        <f t="shared" si="41"/>
        <v>-140.08741651280923</v>
      </c>
      <c r="Y20" s="119">
        <f t="shared" si="41"/>
        <v>-140.08741651280923</v>
      </c>
      <c r="Z20" s="114" t="s">
        <v>66</v>
      </c>
      <c r="AA20" s="115"/>
      <c r="AB20" s="115"/>
      <c r="AC20" s="116" t="s">
        <v>4</v>
      </c>
      <c r="AD20" s="117">
        <f>$B$8</f>
        <v>-140.08741651280923</v>
      </c>
      <c r="AE20" s="118">
        <f t="shared" si="41"/>
        <v>-140.08741651280923</v>
      </c>
      <c r="AF20" s="118">
        <f t="shared" si="41"/>
        <v>-140.08741651280923</v>
      </c>
      <c r="AG20" s="118">
        <f t="shared" si="41"/>
        <v>-140.08741651280923</v>
      </c>
      <c r="AH20" s="118">
        <f t="shared" si="41"/>
        <v>-140.08741651280923</v>
      </c>
      <c r="AI20" s="119">
        <f t="shared" si="41"/>
        <v>-140.08741651280923</v>
      </c>
      <c r="AJ20" s="117">
        <f>$B$8</f>
        <v>-140.08741651280923</v>
      </c>
      <c r="AK20" s="118">
        <f t="shared" si="41"/>
        <v>-140.08741651280923</v>
      </c>
      <c r="AL20" s="118">
        <f t="shared" si="41"/>
        <v>-140.08741651280923</v>
      </c>
      <c r="AM20" s="118">
        <f t="shared" si="41"/>
        <v>-140.08741651280923</v>
      </c>
      <c r="AN20" s="118">
        <f t="shared" si="41"/>
        <v>-140.08741651280923</v>
      </c>
      <c r="AO20" s="119">
        <f t="shared" si="41"/>
        <v>-140.08741651280923</v>
      </c>
      <c r="AP20" s="114" t="s">
        <v>66</v>
      </c>
      <c r="AQ20" s="115"/>
      <c r="AR20" s="115"/>
      <c r="AS20" s="116" t="s">
        <v>4</v>
      </c>
      <c r="AT20" s="117">
        <f t="shared" si="41"/>
        <v>-140.08741651280923</v>
      </c>
      <c r="AU20" s="118">
        <f t="shared" si="41"/>
        <v>-140.08741651280923</v>
      </c>
      <c r="AV20" s="118">
        <f t="shared" si="41"/>
        <v>-140.08741651280923</v>
      </c>
      <c r="AW20" s="118">
        <f t="shared" si="41"/>
        <v>-140.08741651280923</v>
      </c>
      <c r="AX20" s="118">
        <f t="shared" si="41"/>
        <v>-140.08741651280923</v>
      </c>
      <c r="AY20" s="119">
        <f t="shared" si="41"/>
        <v>-140.08741651280923</v>
      </c>
      <c r="AZ20" s="117">
        <f t="shared" si="41"/>
        <v>-140.08741651280923</v>
      </c>
      <c r="BA20" s="118">
        <f t="shared" si="41"/>
        <v>-140.08741651280923</v>
      </c>
      <c r="BB20" s="118">
        <f t="shared" si="41"/>
        <v>-140.08741651280923</v>
      </c>
      <c r="BC20" s="118">
        <f t="shared" si="41"/>
        <v>-140.08741651280923</v>
      </c>
      <c r="BD20" s="118">
        <f t="shared" si="41"/>
        <v>-140.08741651280923</v>
      </c>
      <c r="BE20" s="119">
        <f t="shared" si="41"/>
        <v>-140.08741651280923</v>
      </c>
      <c r="BF20" s="199"/>
      <c r="CK20" s="30" t="e">
        <f>DEGREES(ACOS(COS(RADIANS(CK$12))*COS(RADIANS(CK$13))*COS(RADIANS($J13))+SIN(RADIANS(CK$12))*SIN(RADIANS(CK$13))))</f>
        <v>#VALUE!</v>
      </c>
      <c r="CL20" s="31" t="e">
        <f>DEGREES(ACOS(COS(RADIANS(CL$12))*COS(RADIANS(CL$13))*COS(RADIANS($J13))+SIN(RADIANS(CL$12))*SIN(RADIANS(CL$13))))</f>
        <v>#VALUE!</v>
      </c>
      <c r="CN20" s="30" t="e">
        <f t="shared" ref="CN20:CY20" si="42">DEGREES(ACOS(COS(RADIANS(CN$12))*COS(RADIANS(CN$13))*COS(RADIANS($J13))+SIN(RADIANS(CN$12))*SIN(RADIANS(CN$13))))</f>
        <v>#VALUE!</v>
      </c>
      <c r="CO20" s="31" t="e">
        <f t="shared" si="42"/>
        <v>#VALUE!</v>
      </c>
      <c r="CP20" s="30" t="e">
        <f t="shared" si="42"/>
        <v>#VALUE!</v>
      </c>
      <c r="CQ20" s="31" t="e">
        <f t="shared" si="42"/>
        <v>#VALUE!</v>
      </c>
      <c r="CR20" s="30" t="e">
        <f t="shared" si="42"/>
        <v>#VALUE!</v>
      </c>
      <c r="CS20" s="31" t="e">
        <f t="shared" si="42"/>
        <v>#VALUE!</v>
      </c>
      <c r="CT20" s="30" t="e">
        <f t="shared" si="42"/>
        <v>#VALUE!</v>
      </c>
      <c r="CU20" s="31" t="e">
        <f t="shared" si="42"/>
        <v>#VALUE!</v>
      </c>
      <c r="CV20" s="30" t="e">
        <f t="shared" si="42"/>
        <v>#VALUE!</v>
      </c>
      <c r="CW20" s="31" t="e">
        <f t="shared" si="42"/>
        <v>#VALUE!</v>
      </c>
      <c r="CX20" s="30" t="e">
        <f t="shared" si="42"/>
        <v>#VALUE!</v>
      </c>
      <c r="CY20" s="31" t="e">
        <f t="shared" si="42"/>
        <v>#VALUE!</v>
      </c>
    </row>
    <row r="21" spans="1:103" ht="13" x14ac:dyDescent="0.3">
      <c r="A21" s="145" t="s">
        <v>41</v>
      </c>
      <c r="B21" s="133">
        <v>1000</v>
      </c>
      <c r="C21" s="139">
        <v>1000</v>
      </c>
      <c r="D21" s="139">
        <v>1000</v>
      </c>
      <c r="E21" s="139">
        <v>1000</v>
      </c>
      <c r="F21" s="139">
        <v>1000</v>
      </c>
      <c r="G21" s="194">
        <v>1000</v>
      </c>
      <c r="H21" s="147" t="s">
        <v>52</v>
      </c>
      <c r="J21" s="67" t="s">
        <v>23</v>
      </c>
      <c r="K21" s="41"/>
      <c r="L21" s="65"/>
      <c r="M21" s="69" t="s">
        <v>1</v>
      </c>
      <c r="N21" s="57">
        <f t="shared" ref="N21:S21" si="43">N20-N19</f>
        <v>-9.208225017971472E-4</v>
      </c>
      <c r="O21" s="58">
        <f t="shared" si="43"/>
        <v>1.3700119410486877E-5</v>
      </c>
      <c r="P21" s="58">
        <f t="shared" si="43"/>
        <v>2.0756296720492173E-5</v>
      </c>
      <c r="Q21" s="58">
        <f t="shared" si="43"/>
        <v>2.8231585076810006E-5</v>
      </c>
      <c r="R21" s="58">
        <f t="shared" si="43"/>
        <v>3.5260913648471615E-5</v>
      </c>
      <c r="S21" s="59">
        <f t="shared" si="43"/>
        <v>4.281302688013966E-5</v>
      </c>
      <c r="T21" s="57">
        <f t="shared" ref="T21:Y21" si="44">T20-T19</f>
        <v>1.7632068534112477E-6</v>
      </c>
      <c r="U21" s="58">
        <f t="shared" si="44"/>
        <v>7.3326443157384347E-6</v>
      </c>
      <c r="V21" s="58">
        <f t="shared" si="44"/>
        <v>8.5012401029871398E-5</v>
      </c>
      <c r="W21" s="58">
        <f t="shared" si="44"/>
        <v>2.2428614525438206E-4</v>
      </c>
      <c r="X21" s="58">
        <f t="shared" si="44"/>
        <v>4.1190864368445546E-4</v>
      </c>
      <c r="Y21" s="59">
        <f t="shared" si="44"/>
        <v>4.2784481593116652E-6</v>
      </c>
      <c r="Z21" s="67" t="s">
        <v>23</v>
      </c>
      <c r="AA21" s="41"/>
      <c r="AB21" s="65"/>
      <c r="AC21" s="69" t="s">
        <v>1</v>
      </c>
      <c r="AD21" s="57">
        <f t="shared" ref="AD21:AI21" si="45">AD20-AD19</f>
        <v>7.3965814806342678E-6</v>
      </c>
      <c r="AE21" s="58">
        <f t="shared" si="45"/>
        <v>1.5840944286082959E-5</v>
      </c>
      <c r="AF21" s="58">
        <f t="shared" si="45"/>
        <v>2.473438271977102E-5</v>
      </c>
      <c r="AG21" s="58">
        <f t="shared" si="45"/>
        <v>3.3716287191509764E-5</v>
      </c>
      <c r="AH21" s="58">
        <f t="shared" si="45"/>
        <v>4.3162343359881561E-5</v>
      </c>
      <c r="AI21" s="59">
        <f t="shared" si="45"/>
        <v>5.3178859701574765E-5</v>
      </c>
      <c r="AJ21" s="57">
        <f t="shared" ref="AJ21:AO21" si="46">AJ20-AJ19</f>
        <v>8.5307463962180918E-5</v>
      </c>
      <c r="AK21" s="58">
        <f t="shared" si="46"/>
        <v>2.0568931705611249E-4</v>
      </c>
      <c r="AL21" s="58">
        <f t="shared" si="46"/>
        <v>1.3476889193952957E-5</v>
      </c>
      <c r="AM21" s="58">
        <f t="shared" si="46"/>
        <v>6.0884341337441583E-6</v>
      </c>
      <c r="AN21" s="58">
        <f t="shared" si="46"/>
        <v>6.1425777175827534E-6</v>
      </c>
      <c r="AO21" s="59">
        <f t="shared" si="46"/>
        <v>6.1072718438026641E-6</v>
      </c>
      <c r="AP21" s="67" t="s">
        <v>23</v>
      </c>
      <c r="AQ21" s="41"/>
      <c r="AR21" s="65"/>
      <c r="AS21" s="69" t="s">
        <v>1</v>
      </c>
      <c r="AT21" s="57">
        <f t="shared" ref="AT21:BE21" si="47">AT20-AT19</f>
        <v>7.2394748912074647E-5</v>
      </c>
      <c r="AU21" s="58">
        <f t="shared" si="47"/>
        <v>8.0579401213753954E-5</v>
      </c>
      <c r="AV21" s="58">
        <f t="shared" si="47"/>
        <v>8.3932025006561162E-5</v>
      </c>
      <c r="AW21" s="58">
        <f t="shared" si="47"/>
        <v>8.4445673792288289E-5</v>
      </c>
      <c r="AX21" s="58">
        <f t="shared" si="47"/>
        <v>8.2506642513635597E-5</v>
      </c>
      <c r="AY21" s="59">
        <f t="shared" si="47"/>
        <v>7.7878836606259938E-5</v>
      </c>
      <c r="AZ21" s="57">
        <f t="shared" si="47"/>
        <v>5.731743928549804E-5</v>
      </c>
      <c r="BA21" s="58">
        <f t="shared" si="47"/>
        <v>3.0785443215108899E-5</v>
      </c>
      <c r="BB21" s="58">
        <f t="shared" si="47"/>
        <v>5.2735771816969645E-5</v>
      </c>
      <c r="BC21" s="58">
        <f t="shared" si="47"/>
        <v>-1.1387151889152847E-4</v>
      </c>
      <c r="BD21" s="58">
        <f t="shared" si="47"/>
        <v>-1.5901927687878015E-4</v>
      </c>
      <c r="BE21" s="59">
        <f t="shared" si="47"/>
        <v>-1.989516671869751E-4</v>
      </c>
      <c r="BF21" s="223"/>
      <c r="CK21" s="5"/>
      <c r="CL21" s="6"/>
      <c r="CN21" s="5"/>
      <c r="CO21" s="6"/>
      <c r="CP21" s="5"/>
      <c r="CQ21" s="6"/>
      <c r="CR21" s="5"/>
      <c r="CS21" s="6"/>
      <c r="CT21" s="5"/>
      <c r="CU21" s="6"/>
      <c r="CV21" s="5"/>
      <c r="CW21" s="6"/>
      <c r="CX21" s="5"/>
      <c r="CY21" s="6"/>
    </row>
    <row r="22" spans="1:103" ht="13.5" thickBot="1" x14ac:dyDescent="0.35">
      <c r="A22" s="148" t="s">
        <v>53</v>
      </c>
      <c r="B22" s="134">
        <v>20</v>
      </c>
      <c r="C22" s="140">
        <v>20</v>
      </c>
      <c r="D22" s="140">
        <v>20</v>
      </c>
      <c r="E22" s="140">
        <v>20</v>
      </c>
      <c r="F22" s="140">
        <v>20</v>
      </c>
      <c r="G22" s="209">
        <v>20</v>
      </c>
      <c r="H22" s="147" t="s">
        <v>43</v>
      </c>
      <c r="J22" s="120" t="s">
        <v>36</v>
      </c>
      <c r="K22" s="121"/>
      <c r="L22" s="122"/>
      <c r="M22" s="123" t="s">
        <v>37</v>
      </c>
      <c r="N22" s="124">
        <f t="shared" ref="N22:S22" si="48">1000*N7</f>
        <v>1287.87113174968</v>
      </c>
      <c r="O22" s="125">
        <f t="shared" si="48"/>
        <v>536.92846394490834</v>
      </c>
      <c r="P22" s="125">
        <f t="shared" si="48"/>
        <v>321.5684048828499</v>
      </c>
      <c r="Q22" s="125">
        <f t="shared" si="48"/>
        <v>223.41473565125446</v>
      </c>
      <c r="R22" s="125">
        <f t="shared" si="48"/>
        <v>168.38323409071819</v>
      </c>
      <c r="S22" s="126">
        <f t="shared" si="48"/>
        <v>133.61312441823353</v>
      </c>
      <c r="T22" s="124">
        <f t="shared" ref="T22:Y22" si="49">1000*T7</f>
        <v>279.53587760227867</v>
      </c>
      <c r="U22" s="125">
        <f t="shared" si="49"/>
        <v>112.68908873969154</v>
      </c>
      <c r="V22" s="125">
        <f t="shared" si="49"/>
        <v>65.850766483512686</v>
      </c>
      <c r="W22" s="125">
        <f t="shared" si="49"/>
        <v>44.798370971790398</v>
      </c>
      <c r="X22" s="125">
        <f t="shared" si="49"/>
        <v>33.109044880996642</v>
      </c>
      <c r="Y22" s="126">
        <f t="shared" si="49"/>
        <v>28.070712136906906</v>
      </c>
      <c r="Z22" s="120" t="s">
        <v>36</v>
      </c>
      <c r="AA22" s="121"/>
      <c r="AB22" s="122"/>
      <c r="AC22" s="123" t="s">
        <v>37</v>
      </c>
      <c r="AD22" s="124">
        <f t="shared" ref="AD22:AI22" si="50">1000*AD7</f>
        <v>1200.6171810394469</v>
      </c>
      <c r="AE22" s="125">
        <f t="shared" si="50"/>
        <v>493.00528050852773</v>
      </c>
      <c r="AF22" s="125">
        <f t="shared" si="50"/>
        <v>292.12160155340763</v>
      </c>
      <c r="AG22" s="125">
        <f t="shared" si="50"/>
        <v>201.1773041900037</v>
      </c>
      <c r="AH22" s="125">
        <f t="shared" si="50"/>
        <v>150.44148051421814</v>
      </c>
      <c r="AI22" s="126">
        <f t="shared" si="50"/>
        <v>118.5062311268625</v>
      </c>
      <c r="AJ22" s="124">
        <f t="shared" ref="AJ22:AO22" si="51">1000*AJ7</f>
        <v>184.68027653647152</v>
      </c>
      <c r="AK22" s="125">
        <f t="shared" si="51"/>
        <v>62.590213123991632</v>
      </c>
      <c r="AL22" s="125">
        <f t="shared" si="51"/>
        <v>29.290026965069433</v>
      </c>
      <c r="AM22" s="125">
        <f t="shared" si="51"/>
        <v>26.532342809057017</v>
      </c>
      <c r="AN22" s="125">
        <f t="shared" si="51"/>
        <v>26.532342997940592</v>
      </c>
      <c r="AO22" s="126">
        <f t="shared" si="51"/>
        <v>26.532342874773658</v>
      </c>
      <c r="AP22" s="120" t="s">
        <v>36</v>
      </c>
      <c r="AQ22" s="121"/>
      <c r="AR22" s="122"/>
      <c r="AS22" s="123" t="s">
        <v>37</v>
      </c>
      <c r="AT22" s="124">
        <f t="shared" ref="AT22:BE22" si="52">1000*AT7</f>
        <v>13398.476533843603</v>
      </c>
      <c r="AU22" s="125">
        <f t="shared" si="52"/>
        <v>5628.8073475327828</v>
      </c>
      <c r="AV22" s="125">
        <f t="shared" si="52"/>
        <v>3388.9578300498147</v>
      </c>
      <c r="AW22" s="125">
        <f t="shared" si="52"/>
        <v>2364.3386929501116</v>
      </c>
      <c r="AX22" s="125">
        <f t="shared" si="52"/>
        <v>1788.2179324621936</v>
      </c>
      <c r="AY22" s="126">
        <f t="shared" si="52"/>
        <v>1423.3544029243828</v>
      </c>
      <c r="AZ22" s="124">
        <f t="shared" si="52"/>
        <v>3322.5409558139168</v>
      </c>
      <c r="BA22" s="125">
        <f t="shared" si="52"/>
        <v>1392.3719977851351</v>
      </c>
      <c r="BB22" s="125">
        <f t="shared" si="52"/>
        <v>836.91367792388144</v>
      </c>
      <c r="BC22" s="125">
        <f t="shared" si="52"/>
        <v>583.10963601984724</v>
      </c>
      <c r="BD22" s="125">
        <f t="shared" si="52"/>
        <v>440.54171873232468</v>
      </c>
      <c r="BE22" s="126">
        <f t="shared" si="52"/>
        <v>350.32245847660596</v>
      </c>
      <c r="BF22" s="224"/>
      <c r="CK22" s="5"/>
      <c r="CL22" s="6"/>
      <c r="CN22" s="5"/>
      <c r="CO22" s="6"/>
      <c r="CP22" s="5"/>
      <c r="CQ22" s="6"/>
      <c r="CR22" s="5"/>
      <c r="CS22" s="6"/>
      <c r="CT22" s="5"/>
      <c r="CU22" s="6"/>
      <c r="CV22" s="5"/>
      <c r="CW22" s="6"/>
      <c r="CX22" s="5"/>
      <c r="CY22" s="6"/>
    </row>
    <row r="23" spans="1:103" ht="13.5" thickBot="1" x14ac:dyDescent="0.35">
      <c r="A23" s="145" t="s">
        <v>42</v>
      </c>
      <c r="B23" s="133">
        <v>5.0000000000000001E-3</v>
      </c>
      <c r="C23" s="139">
        <v>5.0000000000000001E-3</v>
      </c>
      <c r="D23" s="139">
        <v>5.0000000000000001E-3</v>
      </c>
      <c r="E23" s="139">
        <v>5.0000000000000001E-3</v>
      </c>
      <c r="F23" s="139">
        <v>5.0000000000000001E-3</v>
      </c>
      <c r="G23" s="194">
        <v>5.0000000000000001E-3</v>
      </c>
      <c r="H23" s="146" t="s">
        <v>43</v>
      </c>
      <c r="J23" s="61" t="s">
        <v>38</v>
      </c>
      <c r="K23" s="62"/>
      <c r="L23" s="63"/>
      <c r="M23" s="68" t="s">
        <v>37</v>
      </c>
      <c r="N23" s="42">
        <v>6</v>
      </c>
      <c r="O23" s="43">
        <v>6</v>
      </c>
      <c r="P23" s="43">
        <v>6</v>
      </c>
      <c r="Q23" s="43">
        <v>6</v>
      </c>
      <c r="R23" s="43">
        <v>6</v>
      </c>
      <c r="S23" s="44">
        <v>6</v>
      </c>
      <c r="T23" s="42">
        <v>6</v>
      </c>
      <c r="U23" s="43">
        <v>6</v>
      </c>
      <c r="V23" s="43">
        <v>6</v>
      </c>
      <c r="W23" s="43">
        <v>6</v>
      </c>
      <c r="X23" s="43">
        <v>6</v>
      </c>
      <c r="Y23" s="44">
        <v>6</v>
      </c>
      <c r="Z23" s="61" t="s">
        <v>38</v>
      </c>
      <c r="AA23" s="62"/>
      <c r="AB23" s="63"/>
      <c r="AC23" s="68" t="s">
        <v>37</v>
      </c>
      <c r="AD23" s="42">
        <v>6</v>
      </c>
      <c r="AE23" s="43">
        <v>6</v>
      </c>
      <c r="AF23" s="43">
        <v>6</v>
      </c>
      <c r="AG23" s="43">
        <v>6</v>
      </c>
      <c r="AH23" s="43">
        <v>6</v>
      </c>
      <c r="AI23" s="44">
        <v>6</v>
      </c>
      <c r="AJ23" s="42">
        <v>6</v>
      </c>
      <c r="AK23" s="43">
        <v>6</v>
      </c>
      <c r="AL23" s="43">
        <v>6</v>
      </c>
      <c r="AM23" s="43">
        <v>6</v>
      </c>
      <c r="AN23" s="43">
        <v>6</v>
      </c>
      <c r="AO23" s="44">
        <v>6</v>
      </c>
      <c r="AP23" s="61" t="s">
        <v>38</v>
      </c>
      <c r="AQ23" s="62"/>
      <c r="AR23" s="63"/>
      <c r="AS23" s="68" t="s">
        <v>37</v>
      </c>
      <c r="AT23" s="42">
        <v>6</v>
      </c>
      <c r="AU23" s="43">
        <v>6</v>
      </c>
      <c r="AV23" s="43">
        <v>6</v>
      </c>
      <c r="AW23" s="43">
        <v>6</v>
      </c>
      <c r="AX23" s="43">
        <v>6</v>
      </c>
      <c r="AY23" s="44">
        <v>6</v>
      </c>
      <c r="AZ23" s="42">
        <v>6</v>
      </c>
      <c r="BA23" s="43">
        <v>6</v>
      </c>
      <c r="BB23" s="43">
        <v>6</v>
      </c>
      <c r="BC23" s="43">
        <v>6</v>
      </c>
      <c r="BD23" s="43">
        <v>6</v>
      </c>
      <c r="BE23" s="44">
        <v>6</v>
      </c>
      <c r="BF23" s="172"/>
      <c r="CK23" s="5"/>
      <c r="CL23" s="6"/>
      <c r="CN23" s="5"/>
      <c r="CO23" s="6"/>
      <c r="CP23" s="5"/>
      <c r="CQ23" s="6"/>
      <c r="CR23" s="5"/>
      <c r="CS23" s="6"/>
      <c r="CT23" s="5"/>
      <c r="CU23" s="6"/>
      <c r="CV23" s="5"/>
      <c r="CW23" s="6"/>
      <c r="CX23" s="5"/>
      <c r="CY23" s="6"/>
    </row>
    <row r="24" spans="1:103" ht="13" x14ac:dyDescent="0.3">
      <c r="A24" s="145" t="s">
        <v>44</v>
      </c>
      <c r="B24" s="133">
        <v>3</v>
      </c>
      <c r="C24" s="139">
        <v>3</v>
      </c>
      <c r="D24" s="139">
        <v>3</v>
      </c>
      <c r="E24" s="139">
        <v>3</v>
      </c>
      <c r="F24" s="139">
        <v>3</v>
      </c>
      <c r="G24" s="194">
        <v>3</v>
      </c>
      <c r="H24" s="146"/>
      <c r="J24" s="105" t="s">
        <v>30</v>
      </c>
      <c r="K24" s="127"/>
      <c r="L24" s="128"/>
      <c r="M24" s="129" t="s">
        <v>4</v>
      </c>
      <c r="N24" s="99">
        <v>-41.3</v>
      </c>
      <c r="O24" s="100">
        <v>-41.3</v>
      </c>
      <c r="P24" s="100">
        <v>-41.3</v>
      </c>
      <c r="Q24" s="100">
        <v>-41.3</v>
      </c>
      <c r="R24" s="100">
        <v>-41.3</v>
      </c>
      <c r="S24" s="101">
        <v>-41.3</v>
      </c>
      <c r="T24" s="99">
        <v>-53.3</v>
      </c>
      <c r="U24" s="100">
        <v>-53.3</v>
      </c>
      <c r="V24" s="100">
        <v>-53.3</v>
      </c>
      <c r="W24" s="100">
        <v>-53.3</v>
      </c>
      <c r="X24" s="100">
        <v>-53.3</v>
      </c>
      <c r="Y24" s="101">
        <v>-53.3</v>
      </c>
      <c r="Z24" s="105" t="s">
        <v>30</v>
      </c>
      <c r="AA24" s="127"/>
      <c r="AB24" s="128"/>
      <c r="AC24" s="129" t="s">
        <v>4</v>
      </c>
      <c r="AD24" s="99">
        <v>-41.3</v>
      </c>
      <c r="AE24" s="100">
        <v>-41.3</v>
      </c>
      <c r="AF24" s="100">
        <v>-41.3</v>
      </c>
      <c r="AG24" s="100">
        <v>-41.3</v>
      </c>
      <c r="AH24" s="100">
        <v>-41.3</v>
      </c>
      <c r="AI24" s="101">
        <v>-41.3</v>
      </c>
      <c r="AJ24" s="99">
        <v>-53.3</v>
      </c>
      <c r="AK24" s="100">
        <v>-53.3</v>
      </c>
      <c r="AL24" s="100">
        <v>-53.3</v>
      </c>
      <c r="AM24" s="100">
        <v>-53.3</v>
      </c>
      <c r="AN24" s="100">
        <v>-53.3</v>
      </c>
      <c r="AO24" s="101">
        <v>-53.3</v>
      </c>
      <c r="AP24" s="105" t="s">
        <v>30</v>
      </c>
      <c r="AQ24" s="127"/>
      <c r="AR24" s="128"/>
      <c r="AS24" s="129" t="s">
        <v>4</v>
      </c>
      <c r="AT24" s="99">
        <v>-21.3</v>
      </c>
      <c r="AU24" s="100">
        <v>-21.3</v>
      </c>
      <c r="AV24" s="100">
        <v>-21.3</v>
      </c>
      <c r="AW24" s="100">
        <v>-21.3</v>
      </c>
      <c r="AX24" s="100">
        <v>-21.3</v>
      </c>
      <c r="AY24" s="101">
        <v>-21.3</v>
      </c>
      <c r="AZ24" s="99">
        <v>-33.299999999999997</v>
      </c>
      <c r="BA24" s="100">
        <v>-33.299999999999997</v>
      </c>
      <c r="BB24" s="100">
        <v>-33.299999999999997</v>
      </c>
      <c r="BC24" s="100">
        <v>-33.299999999999997</v>
      </c>
      <c r="BD24" s="100">
        <v>-33.299999999999997</v>
      </c>
      <c r="BE24" s="101">
        <v>-33.299999999999997</v>
      </c>
      <c r="BF24" s="172"/>
      <c r="CK24" s="34" t="e">
        <f>IF(AND(CK20&gt;=0,CK20&lt;$B$12),$B$4-0.001*2.5*($B$10*CK20)^2,IF(AND(CK20&gt;=$B$12,CK20&lt;$B$13),$B$11,IF(AND(CK20&gt;=$B$13,CK20&lt;36),29-25*LOG10(CK20),-10)))</f>
        <v>#VALUE!</v>
      </c>
      <c r="CL24" s="35" t="e">
        <f>IF(AND(CL20&gt;=0,CL20&lt;$B$12),$B$4-0.001*2.5*($B$10*CL20)^2,IF(AND(CL20&gt;=$B$12,CL20&lt;$B$13),$B$11,IF(AND(CL20&gt;=$B$13,CL20&lt;36),29-25*LOG10(CL20),-10)))</f>
        <v>#VALUE!</v>
      </c>
      <c r="CN24" s="34" t="e">
        <f t="shared" ref="CN24:CY24" si="53">IF(AND(CN20&gt;=0,CN20&lt;$B$12),$B$4-0.001*2.5*($B$10*CN20)^2,IF(AND(CN20&gt;=$B$12,CN20&lt;$B$13),$B$11,IF(AND(CN20&gt;=$B$13,CN20&lt;36),29-25*LOG10(CN20),-10)))</f>
        <v>#VALUE!</v>
      </c>
      <c r="CO24" s="35" t="e">
        <f t="shared" si="53"/>
        <v>#VALUE!</v>
      </c>
      <c r="CP24" s="34" t="e">
        <f t="shared" si="53"/>
        <v>#VALUE!</v>
      </c>
      <c r="CQ24" s="35" t="e">
        <f t="shared" si="53"/>
        <v>#VALUE!</v>
      </c>
      <c r="CR24" s="34" t="e">
        <f t="shared" si="53"/>
        <v>#VALUE!</v>
      </c>
      <c r="CS24" s="35" t="e">
        <f t="shared" si="53"/>
        <v>#VALUE!</v>
      </c>
      <c r="CT24" s="34" t="e">
        <f t="shared" si="53"/>
        <v>#VALUE!</v>
      </c>
      <c r="CU24" s="35" t="e">
        <f t="shared" si="53"/>
        <v>#VALUE!</v>
      </c>
      <c r="CV24" s="34" t="e">
        <f t="shared" si="53"/>
        <v>#VALUE!</v>
      </c>
      <c r="CW24" s="35" t="e">
        <f t="shared" si="53"/>
        <v>#VALUE!</v>
      </c>
      <c r="CX24" s="34" t="e">
        <f t="shared" si="53"/>
        <v>#VALUE!</v>
      </c>
      <c r="CY24" s="35" t="e">
        <f t="shared" si="53"/>
        <v>#VALUE!</v>
      </c>
    </row>
    <row r="25" spans="1:103" ht="13" x14ac:dyDescent="0.3">
      <c r="A25" s="149" t="s">
        <v>57</v>
      </c>
      <c r="B25" s="134">
        <v>-20</v>
      </c>
      <c r="C25" s="140">
        <v>-20</v>
      </c>
      <c r="D25" s="140">
        <v>-20</v>
      </c>
      <c r="E25" s="140">
        <v>-20</v>
      </c>
      <c r="F25" s="140">
        <v>-20</v>
      </c>
      <c r="G25" s="209">
        <v>-20</v>
      </c>
      <c r="H25" s="146" t="s">
        <v>1</v>
      </c>
      <c r="J25" s="64" t="s">
        <v>26</v>
      </c>
      <c r="K25" s="41"/>
      <c r="L25" s="65"/>
      <c r="M25" s="69" t="s">
        <v>2</v>
      </c>
      <c r="N25" s="45">
        <v>1.3153121049717413</v>
      </c>
      <c r="O25" s="46">
        <v>0.55138301736262496</v>
      </c>
      <c r="P25" s="46">
        <v>0.33119261435100433</v>
      </c>
      <c r="Q25" s="46">
        <v>0.23067036720451467</v>
      </c>
      <c r="R25" s="46">
        <v>0.17419603227850913</v>
      </c>
      <c r="S25" s="47">
        <v>0.1384835675378373</v>
      </c>
      <c r="T25" s="45">
        <v>0.30907593499595626</v>
      </c>
      <c r="U25" s="46">
        <v>0.12759716412732117</v>
      </c>
      <c r="V25" s="46">
        <v>7.5908630832052501E-2</v>
      </c>
      <c r="W25" s="46">
        <v>5.2451966857517941E-2</v>
      </c>
      <c r="X25" s="46">
        <v>3.9341551267363509E-2</v>
      </c>
      <c r="Y25" s="47">
        <v>3.1076552226238795E-2</v>
      </c>
      <c r="Z25" s="64" t="s">
        <v>26</v>
      </c>
      <c r="AA25" s="41"/>
      <c r="AB25" s="65"/>
      <c r="AC25" s="69" t="s">
        <v>2</v>
      </c>
      <c r="AD25" s="45">
        <v>1.2299006370805223</v>
      </c>
      <c r="AE25" s="46">
        <v>0.50769059410347184</v>
      </c>
      <c r="AF25" s="46">
        <v>0.302011745768138</v>
      </c>
      <c r="AG25" s="46">
        <v>0.20866657645879214</v>
      </c>
      <c r="AH25" s="46">
        <v>0.15650615805293114</v>
      </c>
      <c r="AI25" s="47">
        <v>0.12363349226346332</v>
      </c>
      <c r="AJ25" s="45">
        <v>0.21773952471848679</v>
      </c>
      <c r="AK25" s="46">
        <v>8.0738653734679464E-2</v>
      </c>
      <c r="AL25" s="46">
        <v>4.3597810882555703E-2</v>
      </c>
      <c r="AM25" s="46">
        <v>2.7202260171521189E-2</v>
      </c>
      <c r="AN25" s="46">
        <v>2.7203631428618206E-2</v>
      </c>
      <c r="AO25" s="47">
        <v>2.7202738158237184E-2</v>
      </c>
      <c r="AP25" s="64" t="s">
        <v>26</v>
      </c>
      <c r="AQ25" s="41"/>
      <c r="AR25" s="65"/>
      <c r="AS25" s="69" t="s">
        <v>2</v>
      </c>
      <c r="AT25" s="45">
        <v>13.426875119446377</v>
      </c>
      <c r="AU25" s="46">
        <v>5.6427329154672821</v>
      </c>
      <c r="AV25" s="46">
        <v>3.3978926578400608</v>
      </c>
      <c r="AW25" s="46">
        <v>2.3706401528840897</v>
      </c>
      <c r="AX25" s="46">
        <v>1.7928207033774983</v>
      </c>
      <c r="AY25" s="47">
        <v>1.4267200989504834</v>
      </c>
      <c r="AZ25" s="45">
        <v>3.3506612540117304</v>
      </c>
      <c r="BA25" s="46">
        <v>1.4053125508371671</v>
      </c>
      <c r="BB25" s="46">
        <v>0.84649086019798425</v>
      </c>
      <c r="BC25" s="46">
        <v>0.59032321811480692</v>
      </c>
      <c r="BD25" s="46">
        <v>0.44631500795941159</v>
      </c>
      <c r="BE25" s="47">
        <v>0.35512415915749251</v>
      </c>
      <c r="BF25" s="200"/>
      <c r="CK25" s="19" t="e">
        <f>IF(AND(#REF!&gt;=0,#REF!&lt;$B$12),$B$4-0.001*2.5*($B$10*#REF!)^2,IF(AND(#REF!&gt;=$B$12,#REF!&lt;$B$13),$B$11,IF(AND(#REF!&gt;=$B$13,#REF!&lt;36),29-25*LOG10(#REF!),-10)))</f>
        <v>#REF!</v>
      </c>
      <c r="CL25" s="20" t="e">
        <f>IF(AND(#REF!&gt;=0,#REF!&lt;$B$12),$B$4-0.001*2.5*($B$10*#REF!)^2,IF(AND(#REF!&gt;=$B$12,#REF!&lt;$B$13),$B$11,IF(AND(#REF!&gt;=$B$13,#REF!&lt;36),29-25*LOG10(#REF!),-10)))</f>
        <v>#REF!</v>
      </c>
      <c r="CN25" s="19" t="e">
        <f>IF(AND(#REF!&gt;=0,#REF!&lt;$B$12),$B$4-0.001*2.5*($B$10*#REF!)^2,IF(AND(#REF!&gt;=$B$12,#REF!&lt;$B$13),$B$11,IF(AND(#REF!&gt;=$B$13,#REF!&lt;36),29-25*LOG10(#REF!),-10)))</f>
        <v>#REF!</v>
      </c>
      <c r="CO25" s="20" t="e">
        <f>IF(AND(#REF!&gt;=0,#REF!&lt;$B$12),$B$4-0.001*2.5*($B$10*#REF!)^2,IF(AND(#REF!&gt;=$B$12,#REF!&lt;$B$13),$B$11,IF(AND(#REF!&gt;=$B$13,#REF!&lt;36),29-25*LOG10(#REF!),-10)))</f>
        <v>#REF!</v>
      </c>
      <c r="CP25" s="19" t="e">
        <f>IF(AND(#REF!&gt;=0,#REF!&lt;$B$12),$B$4-0.001*2.5*($B$10*#REF!)^2,IF(AND(#REF!&gt;=$B$12,#REF!&lt;$B$13),$B$11,IF(AND(#REF!&gt;=$B$13,#REF!&lt;36),29-25*LOG10(#REF!),-10)))</f>
        <v>#REF!</v>
      </c>
      <c r="CQ25" s="20" t="e">
        <f>IF(AND(#REF!&gt;=0,#REF!&lt;$B$12),$B$4-0.001*2.5*($B$10*#REF!)^2,IF(AND(#REF!&gt;=$B$12,#REF!&lt;$B$13),$B$11,IF(AND(#REF!&gt;=$B$13,#REF!&lt;36),29-25*LOG10(#REF!),-10)))</f>
        <v>#REF!</v>
      </c>
      <c r="CR25" s="19" t="e">
        <f>IF(AND(#REF!&gt;=0,#REF!&lt;$B$12),$B$4-0.001*2.5*($B$10*#REF!)^2,IF(AND(#REF!&gt;=$B$12,#REF!&lt;$B$13),$B$11,IF(AND(#REF!&gt;=$B$13,#REF!&lt;36),29-25*LOG10(#REF!),-10)))</f>
        <v>#REF!</v>
      </c>
      <c r="CS25" s="20" t="e">
        <f>IF(AND(#REF!&gt;=0,#REF!&lt;$B$12),$B$4-0.001*2.5*($B$10*#REF!)^2,IF(AND(#REF!&gt;=$B$12,#REF!&lt;$B$13),$B$11,IF(AND(#REF!&gt;=$B$13,#REF!&lt;36),29-25*LOG10(#REF!),-10)))</f>
        <v>#REF!</v>
      </c>
      <c r="CT25" s="19" t="e">
        <f>IF(AND(#REF!&gt;=0,#REF!&lt;$B$12),$B$4-0.001*2.5*($B$10*#REF!)^2,IF(AND(#REF!&gt;=$B$12,#REF!&lt;$B$13),$B$11,IF(AND(#REF!&gt;=$B$13,#REF!&lt;36),29-25*LOG10(#REF!),-10)))</f>
        <v>#REF!</v>
      </c>
      <c r="CU25" s="20" t="e">
        <f>IF(AND(#REF!&gt;=0,#REF!&lt;$B$12),$B$4-0.001*2.5*($B$10*#REF!)^2,IF(AND(#REF!&gt;=$B$12,#REF!&lt;$B$13),$B$11,IF(AND(#REF!&gt;=$B$13,#REF!&lt;36),29-25*LOG10(#REF!),-10)))</f>
        <v>#REF!</v>
      </c>
      <c r="CV25" s="19" t="e">
        <f>IF(AND(#REF!&gt;=0,#REF!&lt;$B$12),$B$4-0.001*2.5*($B$10*#REF!)^2,IF(AND(#REF!&gt;=$B$12,#REF!&lt;$B$13),$B$11,IF(AND(#REF!&gt;=$B$13,#REF!&lt;36),29-25*LOG10(#REF!),-10)))</f>
        <v>#REF!</v>
      </c>
      <c r="CW25" s="20" t="e">
        <f>IF(AND(#REF!&gt;=0,#REF!&lt;$B$12),$B$4-0.001*2.5*($B$10*#REF!)^2,IF(AND(#REF!&gt;=$B$12,#REF!&lt;$B$13),$B$11,IF(AND(#REF!&gt;=$B$13,#REF!&lt;36),29-25*LOG10(#REF!),-10)))</f>
        <v>#REF!</v>
      </c>
      <c r="CX25" s="19" t="e">
        <f>IF(AND(#REF!&gt;=0,#REF!&lt;$B$12),$B$4-0.001*2.5*($B$10*#REF!)^2,IF(AND(#REF!&gt;=$B$12,#REF!&lt;$B$13),$B$11,IF(AND(#REF!&gt;=$B$13,#REF!&lt;36),29-25*LOG10(#REF!),-10)))</f>
        <v>#REF!</v>
      </c>
      <c r="CY25" s="20" t="e">
        <f>IF(AND(#REF!&gt;=0,#REF!&lt;$B$12),$B$4-0.001*2.5*($B$10*#REF!)^2,IF(AND(#REF!&gt;=$B$12,#REF!&lt;$B$13),$B$11,IF(AND(#REF!&gt;=$B$13,#REF!&lt;36),29-25*LOG10(#REF!),-10)))</f>
        <v>#REF!</v>
      </c>
    </row>
    <row r="26" spans="1:103" ht="13" thickBot="1" x14ac:dyDescent="0.3">
      <c r="A26" s="145" t="s">
        <v>45</v>
      </c>
      <c r="B26" s="133">
        <v>0</v>
      </c>
      <c r="C26" s="139">
        <v>0</v>
      </c>
      <c r="D26" s="139">
        <v>0</v>
      </c>
      <c r="E26" s="139">
        <v>0</v>
      </c>
      <c r="F26" s="139">
        <v>0</v>
      </c>
      <c r="G26" s="194">
        <v>0</v>
      </c>
      <c r="H26" s="146" t="s">
        <v>1</v>
      </c>
      <c r="J26" s="64" t="s">
        <v>27</v>
      </c>
      <c r="K26" s="41"/>
      <c r="L26" s="65"/>
      <c r="M26" s="69" t="s">
        <v>25</v>
      </c>
      <c r="N26" s="48">
        <v>8</v>
      </c>
      <c r="O26" s="49">
        <v>8</v>
      </c>
      <c r="P26" s="49">
        <v>8</v>
      </c>
      <c r="Q26" s="49">
        <v>8</v>
      </c>
      <c r="R26" s="49">
        <v>8</v>
      </c>
      <c r="S26" s="50">
        <v>8</v>
      </c>
      <c r="T26" s="48">
        <v>8</v>
      </c>
      <c r="U26" s="49">
        <v>8</v>
      </c>
      <c r="V26" s="49">
        <v>8</v>
      </c>
      <c r="W26" s="49">
        <v>8</v>
      </c>
      <c r="X26" s="49">
        <v>8</v>
      </c>
      <c r="Y26" s="50">
        <v>8</v>
      </c>
      <c r="Z26" s="64" t="s">
        <v>27</v>
      </c>
      <c r="AA26" s="41"/>
      <c r="AB26" s="65"/>
      <c r="AC26" s="69" t="s">
        <v>25</v>
      </c>
      <c r="AD26" s="178">
        <v>2</v>
      </c>
      <c r="AE26" s="179">
        <v>2</v>
      </c>
      <c r="AF26" s="179">
        <v>2</v>
      </c>
      <c r="AG26" s="179">
        <v>2</v>
      </c>
      <c r="AH26" s="179">
        <v>2</v>
      </c>
      <c r="AI26" s="180">
        <v>2</v>
      </c>
      <c r="AJ26" s="178">
        <v>2</v>
      </c>
      <c r="AK26" s="179">
        <v>2</v>
      </c>
      <c r="AL26" s="179">
        <v>2</v>
      </c>
      <c r="AM26" s="179">
        <v>2</v>
      </c>
      <c r="AN26" s="179">
        <v>2</v>
      </c>
      <c r="AO26" s="180">
        <v>2</v>
      </c>
      <c r="AP26" s="64" t="s">
        <v>27</v>
      </c>
      <c r="AQ26" s="41"/>
      <c r="AR26" s="65"/>
      <c r="AS26" s="69" t="s">
        <v>25</v>
      </c>
      <c r="AT26" s="48">
        <v>8</v>
      </c>
      <c r="AU26" s="49">
        <v>8</v>
      </c>
      <c r="AV26" s="49">
        <v>8</v>
      </c>
      <c r="AW26" s="49">
        <v>8</v>
      </c>
      <c r="AX26" s="49">
        <v>8</v>
      </c>
      <c r="AY26" s="50">
        <v>8</v>
      </c>
      <c r="AZ26" s="48">
        <v>8</v>
      </c>
      <c r="BA26" s="49">
        <v>8</v>
      </c>
      <c r="BB26" s="49">
        <v>8</v>
      </c>
      <c r="BC26" s="49">
        <v>8</v>
      </c>
      <c r="BD26" s="49">
        <v>8</v>
      </c>
      <c r="BE26" s="50">
        <v>8</v>
      </c>
      <c r="BF26" s="219"/>
      <c r="CK26" s="32" t="e">
        <f>IF(AND(#REF!&gt;=0,#REF!&lt;$B$12),$B$4-0.001*2.5*($B$10*#REF!)^2,IF(AND(#REF!&gt;=$B$12,#REF!&lt;$B$13),$B$11,IF(AND(#REF!&gt;=$B$13,#REF!&lt;36),29-25*LOG10(#REF!),-10)))</f>
        <v>#REF!</v>
      </c>
      <c r="CL26" s="33" t="e">
        <f>IF(AND(#REF!&gt;=0,#REF!&lt;$B$12),$B$4-0.001*2.5*($B$10*#REF!)^2,IF(AND(#REF!&gt;=$B$12,#REF!&lt;$B$13),$B$11,IF(AND(#REF!&gt;=$B$13,#REF!&lt;36),29-25*LOG10(#REF!),-10)))</f>
        <v>#REF!</v>
      </c>
      <c r="CN26" s="32" t="e">
        <f>IF(AND(#REF!&gt;=0,#REF!&lt;$B$12),$B$4-0.001*2.5*($B$10*#REF!)^2,IF(AND(#REF!&gt;=$B$12,#REF!&lt;$B$13),$B$11,IF(AND(#REF!&gt;=$B$13,#REF!&lt;36),29-25*LOG10(#REF!),-10)))</f>
        <v>#REF!</v>
      </c>
      <c r="CO26" s="33" t="e">
        <f>IF(AND(#REF!&gt;=0,#REF!&lt;$B$12),$B$4-0.001*2.5*($B$10*#REF!)^2,IF(AND(#REF!&gt;=$B$12,#REF!&lt;$B$13),$B$11,IF(AND(#REF!&gt;=$B$13,#REF!&lt;36),29-25*LOG10(#REF!),-10)))</f>
        <v>#REF!</v>
      </c>
      <c r="CP26" s="32" t="e">
        <f>IF(AND(#REF!&gt;=0,#REF!&lt;$B$12),$B$4-0.001*2.5*($B$10*#REF!)^2,IF(AND(#REF!&gt;=$B$12,#REF!&lt;$B$13),$B$11,IF(AND(#REF!&gt;=$B$13,#REF!&lt;36),29-25*LOG10(#REF!),-10)))</f>
        <v>#REF!</v>
      </c>
      <c r="CQ26" s="33" t="e">
        <f>IF(AND(#REF!&gt;=0,#REF!&lt;$B$12),$B$4-0.001*2.5*($B$10*#REF!)^2,IF(AND(#REF!&gt;=$B$12,#REF!&lt;$B$13),$B$11,IF(AND(#REF!&gt;=$B$13,#REF!&lt;36),29-25*LOG10(#REF!),-10)))</f>
        <v>#REF!</v>
      </c>
      <c r="CR26" s="32" t="e">
        <f>IF(AND(#REF!&gt;=0,#REF!&lt;$B$12),$B$4-0.001*2.5*($B$10*#REF!)^2,IF(AND(#REF!&gt;=$B$12,#REF!&lt;$B$13),$B$11,IF(AND(#REF!&gt;=$B$13,#REF!&lt;36),29-25*LOG10(#REF!),-10)))</f>
        <v>#REF!</v>
      </c>
      <c r="CS26" s="33" t="e">
        <f>IF(AND(#REF!&gt;=0,#REF!&lt;$B$12),$B$4-0.001*2.5*($B$10*#REF!)^2,IF(AND(#REF!&gt;=$B$12,#REF!&lt;$B$13),$B$11,IF(AND(#REF!&gt;=$B$13,#REF!&lt;36),29-25*LOG10(#REF!),-10)))</f>
        <v>#REF!</v>
      </c>
      <c r="CT26" s="32" t="e">
        <f>IF(AND(#REF!&gt;=0,#REF!&lt;$B$12),$B$4-0.001*2.5*($B$10*#REF!)^2,IF(AND(#REF!&gt;=$B$12,#REF!&lt;$B$13),$B$11,IF(AND(#REF!&gt;=$B$13,#REF!&lt;36),29-25*LOG10(#REF!),-10)))</f>
        <v>#REF!</v>
      </c>
      <c r="CU26" s="33" t="e">
        <f>IF(AND(#REF!&gt;=0,#REF!&lt;$B$12),$B$4-0.001*2.5*($B$10*#REF!)^2,IF(AND(#REF!&gt;=$B$12,#REF!&lt;$B$13),$B$11,IF(AND(#REF!&gt;=$B$13,#REF!&lt;36),29-25*LOG10(#REF!),-10)))</f>
        <v>#REF!</v>
      </c>
      <c r="CV26" s="32" t="e">
        <f>IF(AND(#REF!&gt;=0,#REF!&lt;$B$12),$B$4-0.001*2.5*($B$10*#REF!)^2,IF(AND(#REF!&gt;=$B$12,#REF!&lt;$B$13),$B$11,IF(AND(#REF!&gt;=$B$13,#REF!&lt;36),29-25*LOG10(#REF!),-10)))</f>
        <v>#REF!</v>
      </c>
      <c r="CW26" s="33" t="e">
        <f>IF(AND(#REF!&gt;=0,#REF!&lt;$B$12),$B$4-0.001*2.5*($B$10*#REF!)^2,IF(AND(#REF!&gt;=$B$12,#REF!&lt;$B$13),$B$11,IF(AND(#REF!&gt;=$B$13,#REF!&lt;36),29-25*LOG10(#REF!),-10)))</f>
        <v>#REF!</v>
      </c>
      <c r="CX26" s="32" t="e">
        <f>IF(AND(#REF!&gt;=0,#REF!&lt;$B$12),$B$4-0.001*2.5*($B$10*#REF!)^2,IF(AND(#REF!&gt;=$B$12,#REF!&lt;$B$13),$B$11,IF(AND(#REF!&gt;=$B$13,#REF!&lt;36),29-25*LOG10(#REF!),-10)))</f>
        <v>#REF!</v>
      </c>
      <c r="CY26" s="33" t="e">
        <f>IF(AND(#REF!&gt;=0,#REF!&lt;$B$12),$B$4-0.001*2.5*($B$10*#REF!)^2,IF(AND(#REF!&gt;=$B$12,#REF!&lt;$B$13),$B$11,IF(AND(#REF!&gt;=$B$13,#REF!&lt;36),29-25*LOG10(#REF!),-10)))</f>
        <v>#REF!</v>
      </c>
    </row>
    <row r="27" spans="1:103" x14ac:dyDescent="0.25">
      <c r="A27" s="145" t="s">
        <v>46</v>
      </c>
      <c r="B27" s="133">
        <v>2</v>
      </c>
      <c r="C27" s="139">
        <v>2</v>
      </c>
      <c r="D27" s="139">
        <v>2</v>
      </c>
      <c r="E27" s="139">
        <v>2</v>
      </c>
      <c r="F27" s="139">
        <v>2</v>
      </c>
      <c r="G27" s="194">
        <v>2</v>
      </c>
      <c r="H27" s="146" t="s">
        <v>1</v>
      </c>
      <c r="J27" s="64" t="s">
        <v>28</v>
      </c>
      <c r="K27" s="41"/>
      <c r="L27" s="65"/>
      <c r="M27" s="69" t="s">
        <v>25</v>
      </c>
      <c r="N27" s="48">
        <v>10</v>
      </c>
      <c r="O27" s="49">
        <v>10</v>
      </c>
      <c r="P27" s="49">
        <v>10</v>
      </c>
      <c r="Q27" s="49">
        <v>10</v>
      </c>
      <c r="R27" s="49">
        <v>10</v>
      </c>
      <c r="S27" s="50">
        <v>10</v>
      </c>
      <c r="T27" s="48">
        <v>10</v>
      </c>
      <c r="U27" s="49">
        <v>10</v>
      </c>
      <c r="V27" s="49">
        <v>10</v>
      </c>
      <c r="W27" s="49">
        <v>10</v>
      </c>
      <c r="X27" s="49">
        <v>10</v>
      </c>
      <c r="Y27" s="50">
        <v>10</v>
      </c>
      <c r="Z27" s="64" t="s">
        <v>28</v>
      </c>
      <c r="AA27" s="41"/>
      <c r="AB27" s="65"/>
      <c r="AC27" s="69" t="s">
        <v>25</v>
      </c>
      <c r="AD27" s="48">
        <v>10</v>
      </c>
      <c r="AE27" s="49">
        <v>10</v>
      </c>
      <c r="AF27" s="49">
        <v>10</v>
      </c>
      <c r="AG27" s="49">
        <v>10</v>
      </c>
      <c r="AH27" s="49">
        <v>10</v>
      </c>
      <c r="AI27" s="50">
        <v>10</v>
      </c>
      <c r="AJ27" s="48">
        <v>10</v>
      </c>
      <c r="AK27" s="49">
        <v>10</v>
      </c>
      <c r="AL27" s="49">
        <v>10</v>
      </c>
      <c r="AM27" s="49">
        <v>10</v>
      </c>
      <c r="AN27" s="49">
        <v>10</v>
      </c>
      <c r="AO27" s="50">
        <v>10</v>
      </c>
      <c r="AP27" s="64" t="s">
        <v>28</v>
      </c>
      <c r="AQ27" s="41"/>
      <c r="AR27" s="65"/>
      <c r="AS27" s="69" t="s">
        <v>25</v>
      </c>
      <c r="AT27" s="48">
        <v>10</v>
      </c>
      <c r="AU27" s="49">
        <v>10</v>
      </c>
      <c r="AV27" s="49">
        <v>10</v>
      </c>
      <c r="AW27" s="49">
        <v>10</v>
      </c>
      <c r="AX27" s="49">
        <v>10</v>
      </c>
      <c r="AY27" s="50">
        <v>10</v>
      </c>
      <c r="AZ27" s="48">
        <v>10</v>
      </c>
      <c r="BA27" s="49">
        <v>10</v>
      </c>
      <c r="BB27" s="49">
        <v>10</v>
      </c>
      <c r="BC27" s="49">
        <v>10</v>
      </c>
      <c r="BD27" s="49">
        <v>10</v>
      </c>
      <c r="BE27" s="50">
        <v>10</v>
      </c>
      <c r="BF27" s="219"/>
      <c r="CK27" s="5"/>
      <c r="CL27" s="6"/>
      <c r="CN27" s="5"/>
      <c r="CO27" s="6"/>
      <c r="CP27" s="5"/>
      <c r="CQ27" s="6"/>
      <c r="CR27" s="5"/>
      <c r="CS27" s="6"/>
      <c r="CT27" s="5"/>
      <c r="CU27" s="6"/>
      <c r="CV27" s="5"/>
      <c r="CW27" s="6"/>
      <c r="CX27" s="5"/>
      <c r="CY27" s="6"/>
    </row>
    <row r="28" spans="1:103" ht="13" thickBot="1" x14ac:dyDescent="0.3">
      <c r="A28" s="145" t="s">
        <v>47</v>
      </c>
      <c r="B28" s="133">
        <v>1</v>
      </c>
      <c r="C28" s="139">
        <v>1</v>
      </c>
      <c r="D28" s="139">
        <v>1</v>
      </c>
      <c r="E28" s="139">
        <v>1</v>
      </c>
      <c r="F28" s="139">
        <v>1</v>
      </c>
      <c r="G28" s="194">
        <v>1</v>
      </c>
      <c r="H28" s="146" t="s">
        <v>1</v>
      </c>
      <c r="J28" s="64" t="s">
        <v>16</v>
      </c>
      <c r="K28" s="41"/>
      <c r="L28" s="65"/>
      <c r="M28" s="69" t="s">
        <v>2</v>
      </c>
      <c r="N28" s="45">
        <f>SQRT(N25^2+0.000001*(ABS(N27-N26))^2)</f>
        <v>1.3153136255225188</v>
      </c>
      <c r="O28" s="46">
        <f t="shared" ref="O28:Y28" si="54">SQRT(O25^2+0.000001*(ABS(O27-O26))^2)</f>
        <v>0.55138664459334952</v>
      </c>
      <c r="P28" s="46">
        <f t="shared" si="54"/>
        <v>0.33119865307795726</v>
      </c>
      <c r="Q28" s="46">
        <f t="shared" si="54"/>
        <v>0.23067903742270479</v>
      </c>
      <c r="R28" s="46">
        <f t="shared" si="54"/>
        <v>0.1742075132179304</v>
      </c>
      <c r="S28" s="47">
        <f t="shared" si="54"/>
        <v>0.13849800893156097</v>
      </c>
      <c r="T28" s="45">
        <f t="shared" si="54"/>
        <v>0.3090824058299414</v>
      </c>
      <c r="U28" s="46">
        <f t="shared" si="54"/>
        <v>0.12761283749425265</v>
      </c>
      <c r="V28" s="46">
        <f t="shared" si="54"/>
        <v>7.5934973726187793E-2</v>
      </c>
      <c r="W28" s="46">
        <f t="shared" si="54"/>
        <v>5.2490083132170406E-2</v>
      </c>
      <c r="X28" s="46">
        <f t="shared" si="54"/>
        <v>3.9392355300522354E-2</v>
      </c>
      <c r="Y28" s="47">
        <f t="shared" si="54"/>
        <v>3.1140842928060689E-2</v>
      </c>
      <c r="Z28" s="64" t="s">
        <v>16</v>
      </c>
      <c r="AA28" s="41"/>
      <c r="AB28" s="65"/>
      <c r="AC28" s="69" t="s">
        <v>2</v>
      </c>
      <c r="AD28" s="45">
        <f>SQRT(AD25^2+0.000001*(ABS(AD27-AD26))^2)</f>
        <v>1.2299266551673214</v>
      </c>
      <c r="AE28" s="46">
        <f t="shared" ref="AE28:AO28" si="55">SQRT(AE25^2+0.000001*(ABS(AE27-AE26))^2)</f>
        <v>0.5077536207070672</v>
      </c>
      <c r="AF28" s="46">
        <f t="shared" si="55"/>
        <v>0.30211768333203937</v>
      </c>
      <c r="AG28" s="46">
        <f t="shared" si="55"/>
        <v>0.20881987484679934</v>
      </c>
      <c r="AH28" s="46">
        <f t="shared" si="55"/>
        <v>0.15671048946541219</v>
      </c>
      <c r="AI28" s="47">
        <f t="shared" si="55"/>
        <v>0.12389205143696605</v>
      </c>
      <c r="AJ28" s="45">
        <f t="shared" si="55"/>
        <v>0.21788643974472693</v>
      </c>
      <c r="AK28" s="46">
        <f t="shared" si="55"/>
        <v>8.1134026196710285E-2</v>
      </c>
      <c r="AL28" s="46">
        <f t="shared" si="55"/>
        <v>4.4325716167379542E-2</v>
      </c>
      <c r="AM28" s="46">
        <f t="shared" si="55"/>
        <v>2.8354240572428104E-2</v>
      </c>
      <c r="AN28" s="46">
        <f t="shared" si="55"/>
        <v>2.8355556120522558E-2</v>
      </c>
      <c r="AO28" s="47">
        <f t="shared" si="55"/>
        <v>2.835469913974778E-2</v>
      </c>
      <c r="AP28" s="64" t="s">
        <v>16</v>
      </c>
      <c r="AQ28" s="41"/>
      <c r="AR28" s="65"/>
      <c r="AS28" s="69" t="s">
        <v>2</v>
      </c>
      <c r="AT28" s="45">
        <f>SQRT(AT25^2+0.000001*(ABS(AT27-AT26))^2)</f>
        <v>13.426875268401362</v>
      </c>
      <c r="AU28" s="46">
        <f t="shared" ref="AU28:BE28" si="56">SQRT(AU25^2+0.000001*(ABS(AU27-AU26))^2)</f>
        <v>5.6427332699054533</v>
      </c>
      <c r="AV28" s="46">
        <f t="shared" si="56"/>
        <v>3.3978932464401224</v>
      </c>
      <c r="AW28" s="46">
        <f t="shared" si="56"/>
        <v>2.3706409965379196</v>
      </c>
      <c r="AX28" s="46">
        <f t="shared" si="56"/>
        <v>1.7928218189376735</v>
      </c>
      <c r="AY28" s="47">
        <f t="shared" si="56"/>
        <v>1.426721500766452</v>
      </c>
      <c r="AZ28" s="45">
        <f t="shared" si="56"/>
        <v>3.3506618509087818</v>
      </c>
      <c r="BA28" s="46">
        <f t="shared" si="56"/>
        <v>1.4053139740073979</v>
      </c>
      <c r="BB28" s="46">
        <f t="shared" si="56"/>
        <v>0.84649322289001427</v>
      </c>
      <c r="BC28" s="46">
        <f t="shared" si="56"/>
        <v>0.59032660607956844</v>
      </c>
      <c r="BD28" s="46">
        <f t="shared" si="56"/>
        <v>0.44631948907683788</v>
      </c>
      <c r="BE28" s="47">
        <f t="shared" si="56"/>
        <v>0.35512979094595271</v>
      </c>
      <c r="BF28" s="200"/>
      <c r="CK28" s="5"/>
      <c r="CL28" s="6"/>
      <c r="CN28" s="5"/>
      <c r="CO28" s="6"/>
      <c r="CP28" s="5"/>
      <c r="CQ28" s="6"/>
      <c r="CR28" s="5"/>
      <c r="CS28" s="6"/>
      <c r="CT28" s="5"/>
      <c r="CU28" s="6"/>
      <c r="CV28" s="5"/>
      <c r="CW28" s="6"/>
      <c r="CX28" s="5"/>
      <c r="CY28" s="6"/>
    </row>
    <row r="29" spans="1:103" ht="13.5" thickBot="1" x14ac:dyDescent="0.35">
      <c r="A29" s="150" t="s">
        <v>48</v>
      </c>
      <c r="B29" s="173">
        <f t="shared" ref="B29:G29" si="57">10*LOG(1.38E-23*B20*B21*1000)+B25-B26+30</f>
        <v>-140.08862564879689</v>
      </c>
      <c r="C29" s="135">
        <f t="shared" si="57"/>
        <v>-140.08862564879689</v>
      </c>
      <c r="D29" s="135">
        <f t="shared" si="57"/>
        <v>-136.84029654543082</v>
      </c>
      <c r="E29" s="135">
        <f t="shared" si="57"/>
        <v>-136.84029654543082</v>
      </c>
      <c r="F29" s="135">
        <f t="shared" si="57"/>
        <v>-136.84029654543082</v>
      </c>
      <c r="G29" s="104">
        <f t="shared" si="57"/>
        <v>-137.80939667551138</v>
      </c>
      <c r="H29" s="147" t="s">
        <v>10</v>
      </c>
      <c r="J29" s="64" t="s">
        <v>29</v>
      </c>
      <c r="K29" s="41"/>
      <c r="L29" s="65"/>
      <c r="M29" s="69" t="s">
        <v>18</v>
      </c>
      <c r="N29" s="51">
        <f t="shared" ref="N29:S29" si="58">DEGREES(ATAN((N26-N27)*0.001/N25))</f>
        <v>-8.7121125304248676E-2</v>
      </c>
      <c r="O29" s="52">
        <f t="shared" si="58"/>
        <v>-0.20782478398063875</v>
      </c>
      <c r="P29" s="52">
        <f t="shared" si="58"/>
        <v>-0.34599251661655694</v>
      </c>
      <c r="Q29" s="52">
        <f t="shared" si="58"/>
        <v>-0.49676379784472163</v>
      </c>
      <c r="R29" s="52">
        <f t="shared" si="58"/>
        <v>-0.65780214823116423</v>
      </c>
      <c r="S29" s="53">
        <f t="shared" si="58"/>
        <v>-0.82741653077803734</v>
      </c>
      <c r="T29" s="51">
        <f t="shared" ref="T29:Y29" si="59">DEGREES(ATAN((T26-T27)*0.001/T25))</f>
        <v>-0.37075018361918483</v>
      </c>
      <c r="U29" s="52">
        <f t="shared" si="59"/>
        <v>-0.89799939310759958</v>
      </c>
      <c r="V29" s="52">
        <f t="shared" si="59"/>
        <v>-1.5092493797586339</v>
      </c>
      <c r="W29" s="52">
        <f t="shared" si="59"/>
        <v>-2.1836373190880023</v>
      </c>
      <c r="X29" s="52">
        <f t="shared" si="59"/>
        <v>-2.9102308356930688</v>
      </c>
      <c r="Y29" s="53">
        <f t="shared" si="59"/>
        <v>-3.6823178836624271</v>
      </c>
      <c r="Z29" s="64" t="s">
        <v>29</v>
      </c>
      <c r="AA29" s="41"/>
      <c r="AB29" s="65"/>
      <c r="AC29" s="69" t="s">
        <v>18</v>
      </c>
      <c r="AD29" s="51">
        <f t="shared" ref="AD29:AI29" si="60">DEGREES(ATAN((AD26-AD27)*0.001/AD25))</f>
        <v>-0.37268032717763411</v>
      </c>
      <c r="AE29" s="52">
        <f t="shared" si="60"/>
        <v>-0.90277091834072776</v>
      </c>
      <c r="AF29" s="52">
        <f t="shared" si="60"/>
        <v>-1.5173551376968617</v>
      </c>
      <c r="AG29" s="52">
        <f t="shared" si="60"/>
        <v>-2.1955689530345857</v>
      </c>
      <c r="AH29" s="52">
        <f t="shared" si="60"/>
        <v>-2.9261956845693571</v>
      </c>
      <c r="AI29" s="53">
        <f t="shared" si="60"/>
        <v>-3.7022985975043139</v>
      </c>
      <c r="AJ29" s="51">
        <f t="shared" ref="AJ29:AO29" si="61">DEGREES(ATAN((AJ26-AJ27)*0.001/AJ25))</f>
        <v>-2.1041662152975817</v>
      </c>
      <c r="AK29" s="52">
        <f t="shared" si="61"/>
        <v>-5.6586892514244553</v>
      </c>
      <c r="AL29" s="52">
        <f t="shared" si="61"/>
        <v>-10.397844202687068</v>
      </c>
      <c r="AM29" s="52">
        <f t="shared" si="61"/>
        <v>-16.388251635925609</v>
      </c>
      <c r="AN29" s="52">
        <f t="shared" si="61"/>
        <v>-16.387469872553464</v>
      </c>
      <c r="AO29" s="53">
        <f t="shared" si="61"/>
        <v>-16.387979124081209</v>
      </c>
      <c r="AP29" s="64" t="s">
        <v>29</v>
      </c>
      <c r="AQ29" s="41"/>
      <c r="AR29" s="65"/>
      <c r="AS29" s="69" t="s">
        <v>18</v>
      </c>
      <c r="AT29" s="51">
        <f t="shared" ref="AT29:BE29" si="62">DEGREES(ATAN((AT26-AT27)*0.001/AT25))</f>
        <v>-8.5344919915652066E-3</v>
      </c>
      <c r="AU29" s="52">
        <f t="shared" si="62"/>
        <v>-2.0307811116397585E-2</v>
      </c>
      <c r="AV29" s="52">
        <f t="shared" si="62"/>
        <v>-3.3724298361323485E-2</v>
      </c>
      <c r="AW29" s="52">
        <f t="shared" si="62"/>
        <v>-4.8337800952135433E-2</v>
      </c>
      <c r="AX29" s="52">
        <f t="shared" si="62"/>
        <v>-6.3916883196890165E-2</v>
      </c>
      <c r="AY29" s="53">
        <f t="shared" si="62"/>
        <v>-8.0318125503132484E-2</v>
      </c>
      <c r="AZ29" s="51">
        <f t="shared" si="62"/>
        <v>-3.4199680818178521E-2</v>
      </c>
      <c r="BA29" s="52">
        <f t="shared" si="62"/>
        <v>-8.1541633989406295E-2</v>
      </c>
      <c r="BB29" s="52">
        <f t="shared" si="62"/>
        <v>-0.13537221863306148</v>
      </c>
      <c r="BC29" s="52">
        <f t="shared" si="62"/>
        <v>-0.1941158962943221</v>
      </c>
      <c r="BD29" s="52">
        <f t="shared" si="62"/>
        <v>-0.25674868639603049</v>
      </c>
      <c r="BE29" s="53">
        <f t="shared" si="62"/>
        <v>-0.32267685701848492</v>
      </c>
      <c r="BF29" s="199"/>
      <c r="CK29" s="36">
        <f>32.4+20*LOG10(CK11)+20*LOG10(3600)</f>
        <v>124.66193022545588</v>
      </c>
      <c r="CL29" s="37">
        <f>32.4+20*LOG10(CL11)+20*LOG10(3600)</f>
        <v>124.89262426560282</v>
      </c>
      <c r="CN29" s="36">
        <f t="shared" ref="CN29:CY29" si="63">32.4+20*LOG10(CN11)+20*LOG10(3600)</f>
        <v>138.77520149074439</v>
      </c>
      <c r="CO29" s="37">
        <f t="shared" si="63"/>
        <v>138.77520149074439</v>
      </c>
      <c r="CP29" s="36">
        <f t="shared" si="63"/>
        <v>132.42466722792761</v>
      </c>
      <c r="CQ29" s="37">
        <f t="shared" si="63"/>
        <v>132.42466722792761</v>
      </c>
      <c r="CR29" s="36">
        <f t="shared" si="63"/>
        <v>129.29416073581137</v>
      </c>
      <c r="CS29" s="37">
        <f t="shared" si="63"/>
        <v>129.75720229715603</v>
      </c>
      <c r="CT29" s="36">
        <f t="shared" si="63"/>
        <v>127.63807860090242</v>
      </c>
      <c r="CU29" s="37">
        <f t="shared" si="63"/>
        <v>127.08269748394522</v>
      </c>
      <c r="CV29" s="36">
        <f t="shared" si="63"/>
        <v>125.60576331400814</v>
      </c>
      <c r="CW29" s="37">
        <f t="shared" si="63"/>
        <v>126.08003763389539</v>
      </c>
      <c r="CX29" s="36">
        <f t="shared" si="63"/>
        <v>124.59961073445324</v>
      </c>
      <c r="CY29" s="37">
        <f t="shared" si="63"/>
        <v>124.96069896128279</v>
      </c>
    </row>
    <row r="30" spans="1:103" ht="13" x14ac:dyDescent="0.3">
      <c r="A30" s="151" t="s">
        <v>49</v>
      </c>
      <c r="B30" s="174">
        <f t="shared" ref="B30:G30" si="64">10*LOG(1.38E-23*B20*B21*1000)+10*LOG((10^(B27/10))-1)+B28-B26+30</f>
        <v>-121.41785998215937</v>
      </c>
      <c r="C30" s="136">
        <f t="shared" si="64"/>
        <v>-121.41785998215937</v>
      </c>
      <c r="D30" s="136">
        <f t="shared" si="64"/>
        <v>-118.1695308787933</v>
      </c>
      <c r="E30" s="136">
        <f t="shared" si="64"/>
        <v>-118.1695308787933</v>
      </c>
      <c r="F30" s="136">
        <f t="shared" si="64"/>
        <v>-118.1695308787933</v>
      </c>
      <c r="G30" s="210">
        <f t="shared" si="64"/>
        <v>-119.13863100887386</v>
      </c>
      <c r="H30" s="147" t="s">
        <v>10</v>
      </c>
      <c r="J30" s="64" t="s">
        <v>20</v>
      </c>
      <c r="K30" s="41"/>
      <c r="L30" s="65"/>
      <c r="M30" s="69" t="s">
        <v>18</v>
      </c>
      <c r="N30" s="54">
        <v>5</v>
      </c>
      <c r="O30" s="55">
        <v>10</v>
      </c>
      <c r="P30" s="55">
        <v>15</v>
      </c>
      <c r="Q30" s="55">
        <v>20</v>
      </c>
      <c r="R30" s="55">
        <v>25</v>
      </c>
      <c r="S30" s="56">
        <v>30</v>
      </c>
      <c r="T30" s="54">
        <v>5</v>
      </c>
      <c r="U30" s="55">
        <v>10</v>
      </c>
      <c r="V30" s="55">
        <v>15</v>
      </c>
      <c r="W30" s="55">
        <v>20</v>
      </c>
      <c r="X30" s="55">
        <v>25</v>
      </c>
      <c r="Y30" s="56">
        <v>30</v>
      </c>
      <c r="Z30" s="64" t="s">
        <v>20</v>
      </c>
      <c r="AA30" s="41"/>
      <c r="AB30" s="65"/>
      <c r="AC30" s="69" t="s">
        <v>18</v>
      </c>
      <c r="AD30" s="54">
        <v>5</v>
      </c>
      <c r="AE30" s="55">
        <v>10</v>
      </c>
      <c r="AF30" s="55">
        <v>15</v>
      </c>
      <c r="AG30" s="55">
        <v>20</v>
      </c>
      <c r="AH30" s="55">
        <v>25</v>
      </c>
      <c r="AI30" s="56">
        <v>30</v>
      </c>
      <c r="AJ30" s="54">
        <v>5</v>
      </c>
      <c r="AK30" s="55">
        <v>10</v>
      </c>
      <c r="AL30" s="55">
        <v>15</v>
      </c>
      <c r="AM30" s="55">
        <v>20</v>
      </c>
      <c r="AN30" s="55">
        <v>25</v>
      </c>
      <c r="AO30" s="56">
        <v>30</v>
      </c>
      <c r="AP30" s="64" t="s">
        <v>20</v>
      </c>
      <c r="AQ30" s="41"/>
      <c r="AR30" s="65"/>
      <c r="AS30" s="69" t="s">
        <v>18</v>
      </c>
      <c r="AT30" s="54">
        <v>5</v>
      </c>
      <c r="AU30" s="55">
        <v>10</v>
      </c>
      <c r="AV30" s="55">
        <v>15</v>
      </c>
      <c r="AW30" s="55">
        <v>20</v>
      </c>
      <c r="AX30" s="55">
        <v>25</v>
      </c>
      <c r="AY30" s="56">
        <v>30</v>
      </c>
      <c r="AZ30" s="54">
        <v>5</v>
      </c>
      <c r="BA30" s="55">
        <v>10</v>
      </c>
      <c r="BB30" s="55">
        <v>15</v>
      </c>
      <c r="BC30" s="55">
        <v>20</v>
      </c>
      <c r="BD30" s="55">
        <v>25</v>
      </c>
      <c r="BE30" s="56">
        <v>30</v>
      </c>
      <c r="BF30" s="220"/>
      <c r="CK30" s="5"/>
      <c r="CL30" s="6"/>
      <c r="CN30" s="5"/>
      <c r="CO30" s="6"/>
      <c r="CP30" s="5"/>
      <c r="CQ30" s="6"/>
      <c r="CR30" s="5"/>
      <c r="CS30" s="6"/>
      <c r="CT30" s="5"/>
      <c r="CU30" s="6"/>
      <c r="CV30" s="5"/>
      <c r="CW30" s="6"/>
      <c r="CX30" s="5"/>
      <c r="CY30" s="6"/>
    </row>
    <row r="31" spans="1:103" ht="13" x14ac:dyDescent="0.3">
      <c r="A31" s="148" t="s">
        <v>54</v>
      </c>
      <c r="B31" s="137">
        <f t="shared" ref="B31:G31" si="65">B23/B24</f>
        <v>1.6666666666666668E-3</v>
      </c>
      <c r="C31" s="141">
        <f t="shared" si="65"/>
        <v>1.6666666666666668E-3</v>
      </c>
      <c r="D31" s="141">
        <f t="shared" si="65"/>
        <v>1.6666666666666668E-3</v>
      </c>
      <c r="E31" s="141">
        <f t="shared" si="65"/>
        <v>1.6666666666666668E-3</v>
      </c>
      <c r="F31" s="141">
        <f t="shared" si="65"/>
        <v>1.6666666666666668E-3</v>
      </c>
      <c r="G31" s="211">
        <f t="shared" si="65"/>
        <v>1.6666666666666668E-3</v>
      </c>
      <c r="H31" s="146" t="s">
        <v>43</v>
      </c>
      <c r="J31" s="66" t="s">
        <v>22</v>
      </c>
      <c r="K31" s="41"/>
      <c r="L31" s="65"/>
      <c r="M31" s="69" t="s">
        <v>18</v>
      </c>
      <c r="N31" s="51">
        <f t="shared" ref="N31:Y31" si="66">DEGREES(ACOS(COS(RADIANS(N$29))*COS(RADIANS(N$30))+SIN(RADIANS(N$29))*SIN(RADIANS(N$30))))</f>
        <v>5.0871211253042157</v>
      </c>
      <c r="O31" s="52">
        <f t="shared" si="66"/>
        <v>10.207824783980646</v>
      </c>
      <c r="P31" s="52">
        <f t="shared" si="66"/>
        <v>15.345992516616546</v>
      </c>
      <c r="Q31" s="52">
        <f t="shared" si="66"/>
        <v>20.496763797844721</v>
      </c>
      <c r="R31" s="52">
        <f t="shared" si="66"/>
        <v>25.65780214823117</v>
      </c>
      <c r="S31" s="53">
        <f t="shared" si="66"/>
        <v>30.827416530778027</v>
      </c>
      <c r="T31" s="51">
        <f t="shared" si="66"/>
        <v>5.3707501836191316</v>
      </c>
      <c r="U31" s="52">
        <f t="shared" si="66"/>
        <v>10.897999393107613</v>
      </c>
      <c r="V31" s="52">
        <f t="shared" si="66"/>
        <v>16.509249379758646</v>
      </c>
      <c r="W31" s="52">
        <f t="shared" si="66"/>
        <v>22.183637319087989</v>
      </c>
      <c r="X31" s="52">
        <f t="shared" si="66"/>
        <v>27.910230835693071</v>
      </c>
      <c r="Y31" s="53">
        <f t="shared" si="66"/>
        <v>33.682317883662414</v>
      </c>
      <c r="Z31" s="66" t="s">
        <v>22</v>
      </c>
      <c r="AA31" s="41"/>
      <c r="AB31" s="65"/>
      <c r="AC31" s="69" t="s">
        <v>18</v>
      </c>
      <c r="AD31" s="51">
        <f t="shared" ref="AD31:AO31" si="67">DEGREES(ACOS(COS(RADIANS(AD$29))*COS(RADIANS(AD$30))+SIN(RADIANS(AD$29))*SIN(RADIANS(AD$30))))</f>
        <v>5.3726803271776005</v>
      </c>
      <c r="AE31" s="52">
        <f t="shared" si="67"/>
        <v>10.902770918340721</v>
      </c>
      <c r="AF31" s="52">
        <f t="shared" si="67"/>
        <v>16.517355137696864</v>
      </c>
      <c r="AG31" s="52">
        <f t="shared" si="67"/>
        <v>22.195568953034584</v>
      </c>
      <c r="AH31" s="52">
        <f t="shared" si="67"/>
        <v>27.926195684569358</v>
      </c>
      <c r="AI31" s="53">
        <f t="shared" si="67"/>
        <v>33.702298597504303</v>
      </c>
      <c r="AJ31" s="51">
        <f t="shared" si="67"/>
        <v>7.1041662152975871</v>
      </c>
      <c r="AK31" s="52">
        <f t="shared" si="67"/>
        <v>15.65868925142445</v>
      </c>
      <c r="AL31" s="52">
        <f t="shared" si="67"/>
        <v>25.397844202687065</v>
      </c>
      <c r="AM31" s="52">
        <f t="shared" si="67"/>
        <v>36.388251635925599</v>
      </c>
      <c r="AN31" s="52">
        <f t="shared" si="67"/>
        <v>41.38746987255346</v>
      </c>
      <c r="AO31" s="53">
        <f t="shared" si="67"/>
        <v>46.387979124081198</v>
      </c>
      <c r="AP31" s="66" t="s">
        <v>22</v>
      </c>
      <c r="AQ31" s="41"/>
      <c r="AR31" s="65"/>
      <c r="AS31" s="69" t="s">
        <v>18</v>
      </c>
      <c r="AT31" s="51">
        <f t="shared" ref="AT31:BE31" si="68">DEGREES(ACOS(COS(RADIANS(AT$29))*COS(RADIANS(AT$30))+SIN(RADIANS(AT$29))*SIN(RADIANS(AT$30))))</f>
        <v>5.0085344919915542</v>
      </c>
      <c r="AU31" s="52">
        <f t="shared" si="68"/>
        <v>10.020307811116384</v>
      </c>
      <c r="AV31" s="52">
        <f t="shared" si="68"/>
        <v>15.033724298361319</v>
      </c>
      <c r="AW31" s="52">
        <f t="shared" si="68"/>
        <v>20.04833780095213</v>
      </c>
      <c r="AX31" s="52">
        <f t="shared" si="68"/>
        <v>25.063916883196889</v>
      </c>
      <c r="AY31" s="53">
        <f t="shared" si="68"/>
        <v>30.080318125503119</v>
      </c>
      <c r="AZ31" s="51">
        <f t="shared" si="68"/>
        <v>5.0341996808182436</v>
      </c>
      <c r="BA31" s="52">
        <f t="shared" si="68"/>
        <v>10.081541633989387</v>
      </c>
      <c r="BB31" s="52">
        <f t="shared" si="68"/>
        <v>15.135372218633041</v>
      </c>
      <c r="BC31" s="52">
        <f t="shared" si="68"/>
        <v>20.194115896294306</v>
      </c>
      <c r="BD31" s="52">
        <f t="shared" si="68"/>
        <v>25.256748686396026</v>
      </c>
      <c r="BE31" s="53">
        <f t="shared" si="68"/>
        <v>30.322676857018479</v>
      </c>
      <c r="BF31" s="199"/>
      <c r="CK31" s="5"/>
      <c r="CL31" s="6"/>
      <c r="CN31" s="5"/>
      <c r="CO31" s="6"/>
      <c r="CP31" s="5"/>
      <c r="CQ31" s="6"/>
      <c r="CR31" s="5"/>
      <c r="CS31" s="6"/>
      <c r="CT31" s="5"/>
      <c r="CU31" s="6"/>
      <c r="CV31" s="5"/>
      <c r="CW31" s="6"/>
      <c r="CX31" s="5"/>
      <c r="CY31" s="6"/>
    </row>
    <row r="32" spans="1:103" ht="13.5" thickBot="1" x14ac:dyDescent="0.35">
      <c r="A32" s="145"/>
      <c r="B32" s="131"/>
      <c r="C32" s="131"/>
      <c r="D32" s="131"/>
      <c r="E32" s="131"/>
      <c r="F32" s="131"/>
      <c r="G32" s="6"/>
      <c r="H32" s="146"/>
      <c r="J32" s="130" t="s">
        <v>32</v>
      </c>
      <c r="K32" s="127"/>
      <c r="L32" s="128"/>
      <c r="M32" s="129" t="s">
        <v>1</v>
      </c>
      <c r="N32" s="102">
        <f t="shared" ref="N32:S32" si="69">IF(AND(N31&gt;=0,N31&lt;$C$12),$C$4-0.001*2.5*($C$10*N31)^2,IF(AND(N31&gt;=$C$12,N31&lt;$C$13),$C$11,IF(AND(N31&gt;=$C$13,N31&lt;36),29-25*LOG10(N31),-10)))</f>
        <v>11.33819804032003</v>
      </c>
      <c r="O32" s="103">
        <f t="shared" si="69"/>
        <v>3.7766698292175782</v>
      </c>
      <c r="P32" s="103">
        <f t="shared" si="69"/>
        <v>-0.64987455209006484</v>
      </c>
      <c r="Q32" s="103">
        <f t="shared" si="69"/>
        <v>-3.7921324097038038</v>
      </c>
      <c r="R32" s="103">
        <f t="shared" si="69"/>
        <v>-6.2304862972938366</v>
      </c>
      <c r="S32" s="104">
        <f t="shared" si="69"/>
        <v>-8.2234282629570785</v>
      </c>
      <c r="T32" s="102">
        <f t="shared" ref="T32:Y32" si="70">IF(AND(T31&gt;=0,T31&lt;$C$12),$C$4-0.001*2.5*($C$10*T31)^2,IF(AND(T31&gt;=$C$12,T31&lt;$C$13),$C$11,IF(AND(T31&gt;=$C$13,T31&lt;36),29-25*LOG10(T31),-10)))</f>
        <v>10.749126200847641</v>
      </c>
      <c r="U32" s="103">
        <f t="shared" si="70"/>
        <v>3.0663305154270937</v>
      </c>
      <c r="V32" s="103">
        <f t="shared" si="70"/>
        <v>-1.4431831949260605</v>
      </c>
      <c r="W32" s="103">
        <f t="shared" si="70"/>
        <v>-4.6508189083779072</v>
      </c>
      <c r="X32" s="103">
        <f t="shared" si="70"/>
        <v>-7.1440857100061379</v>
      </c>
      <c r="Y32" s="104">
        <f t="shared" si="70"/>
        <v>-9.1850492570374271</v>
      </c>
      <c r="Z32" s="130" t="s">
        <v>32</v>
      </c>
      <c r="AA32" s="127"/>
      <c r="AB32" s="128"/>
      <c r="AC32" s="129" t="s">
        <v>1</v>
      </c>
      <c r="AD32" s="102">
        <f t="shared" ref="AD32:AI32" si="71">IF(AND(AD31&gt;=0,AD31&lt;$C$12),$C$4-0.001*2.5*($C$10*AD31)^2,IF(AND(AD31&gt;=$C$12,AD31&lt;$C$13),$C$11,IF(AND(AD31&gt;=$C$13,AD31&lt;36),29-25*LOG10(AD31),-10)))</f>
        <v>10.745224976257877</v>
      </c>
      <c r="AE32" s="103">
        <f t="shared" si="71"/>
        <v>3.0615778230164885</v>
      </c>
      <c r="AF32" s="103">
        <f t="shared" si="71"/>
        <v>-1.4485126650098401</v>
      </c>
      <c r="AG32" s="103">
        <f t="shared" si="71"/>
        <v>-4.656657051219149</v>
      </c>
      <c r="AH32" s="103">
        <f t="shared" si="71"/>
        <v>-7.150294422125107</v>
      </c>
      <c r="AI32" s="104">
        <f t="shared" si="71"/>
        <v>-9.1914880515824464</v>
      </c>
      <c r="AJ32" s="102">
        <f t="shared" ref="AJ32:AO32" si="72">IF(AND(AJ31&gt;=0,AJ31&lt;$C$12),$C$4-0.001*2.5*($C$10*AJ31)^2,IF(AND(AJ31&gt;=$C$12,AJ31&lt;$C$13),$C$11,IF(AND(AJ31&gt;=$C$13,AJ31&lt;36),29-25*LOG10(AJ31),-10)))</f>
        <v>7.7121721494086977</v>
      </c>
      <c r="AK32" s="103">
        <f t="shared" si="72"/>
        <v>-0.86888513925162059</v>
      </c>
      <c r="AL32" s="103">
        <f t="shared" si="72"/>
        <v>-6.1199213696214869</v>
      </c>
      <c r="AM32" s="103">
        <f t="shared" si="72"/>
        <v>-10</v>
      </c>
      <c r="AN32" s="103">
        <f t="shared" si="72"/>
        <v>-10</v>
      </c>
      <c r="AO32" s="104">
        <f t="shared" si="72"/>
        <v>-10</v>
      </c>
      <c r="AP32" s="130" t="s">
        <v>32</v>
      </c>
      <c r="AQ32" s="127"/>
      <c r="AR32" s="128"/>
      <c r="AS32" s="129" t="s">
        <v>1</v>
      </c>
      <c r="AT32" s="102">
        <f t="shared" ref="AT32:AY32" si="73">IF(AND(AT31&gt;=0,AT31&lt;$C$12),$C$4-0.001*2.5*($C$10*AT31)^2,IF(AND(AT31&gt;=$C$12,AT31&lt;$C$13),$C$11,IF(AND(AT31&gt;=$C$13,AT31&lt;36),29-25*LOG10(AT31),-10)))</f>
        <v>11.507233276209359</v>
      </c>
      <c r="AU32" s="103">
        <f t="shared" si="73"/>
        <v>3.9779734322381834</v>
      </c>
      <c r="AV32" s="103">
        <f t="shared" si="73"/>
        <v>-0.42666453773755109</v>
      </c>
      <c r="AW32" s="103">
        <f t="shared" si="73"/>
        <v>-3.5519592820109764</v>
      </c>
      <c r="AX32" s="103">
        <f t="shared" si="73"/>
        <v>-5.9762235417853589</v>
      </c>
      <c r="AY32" s="104">
        <f t="shared" si="73"/>
        <v>-7.9570606246357087</v>
      </c>
      <c r="AZ32" s="102">
        <f t="shared" ref="AZ32:BE32" si="74">IF(AND(AZ31&gt;=0,AZ31&lt;$C$12),$C$4-0.001*2.5*($C$10*AZ31)^2,IF(AND(AZ31&gt;=$C$12,AZ31&lt;$C$13),$C$11,IF(AND(AZ31&gt;=$C$13,AZ31&lt;36),29-25*LOG10(AZ31),-10)))</f>
        <v>11.451739055420404</v>
      </c>
      <c r="BA32" s="103">
        <f t="shared" si="74"/>
        <v>3.91182630058195</v>
      </c>
      <c r="BB32" s="103">
        <f t="shared" si="74"/>
        <v>-0.49982764670304292</v>
      </c>
      <c r="BC32" s="103">
        <f t="shared" si="74"/>
        <v>-3.6306211098887786</v>
      </c>
      <c r="BD32" s="103">
        <f t="shared" si="74"/>
        <v>-6.0594360719131828</v>
      </c>
      <c r="BE32" s="104">
        <f t="shared" si="74"/>
        <v>-8.0441884438852185</v>
      </c>
      <c r="BF32" s="221"/>
      <c r="CK32" s="5"/>
      <c r="CL32" s="6"/>
      <c r="CN32" s="5"/>
      <c r="CO32" s="6"/>
      <c r="CP32" s="5"/>
      <c r="CQ32" s="6"/>
      <c r="CR32" s="5"/>
      <c r="CS32" s="6"/>
      <c r="CT32" s="5"/>
      <c r="CU32" s="6"/>
      <c r="CV32" s="5"/>
      <c r="CW32" s="6"/>
      <c r="CX32" s="5"/>
      <c r="CY32" s="6"/>
    </row>
    <row r="33" spans="1:103" ht="13" x14ac:dyDescent="0.3">
      <c r="A33" s="152" t="s">
        <v>51</v>
      </c>
      <c r="B33" s="138">
        <f t="shared" ref="B33:G33" si="75">B25</f>
        <v>-20</v>
      </c>
      <c r="C33" s="138">
        <f t="shared" si="75"/>
        <v>-20</v>
      </c>
      <c r="D33" s="138">
        <f t="shared" si="75"/>
        <v>-20</v>
      </c>
      <c r="E33" s="138">
        <f t="shared" si="75"/>
        <v>-20</v>
      </c>
      <c r="F33" s="138">
        <f t="shared" si="75"/>
        <v>-20</v>
      </c>
      <c r="G33" s="101">
        <f t="shared" si="75"/>
        <v>-20</v>
      </c>
      <c r="H33" s="147" t="s">
        <v>1</v>
      </c>
      <c r="J33" s="67" t="s">
        <v>3</v>
      </c>
      <c r="K33" s="41"/>
      <c r="L33" s="65"/>
      <c r="M33" s="69" t="s">
        <v>1</v>
      </c>
      <c r="N33" s="51">
        <f t="shared" ref="N33:S33" si="76">32.4+20*LOG10(N28)+20*LOG10(3600)</f>
        <v>105.90663639648413</v>
      </c>
      <c r="O33" s="52">
        <f t="shared" si="76"/>
        <v>98.355174868091012</v>
      </c>
      <c r="P33" s="52">
        <f t="shared" si="76"/>
        <v>93.927821253810308</v>
      </c>
      <c r="Q33" s="52">
        <f t="shared" si="76"/>
        <v>90.786212625725511</v>
      </c>
      <c r="R33" s="52">
        <f t="shared" si="76"/>
        <v>88.347387641720687</v>
      </c>
      <c r="S33" s="53">
        <f t="shared" si="76"/>
        <v>86.354920614582269</v>
      </c>
      <c r="T33" s="51">
        <f t="shared" ref="T33:Y33" si="77">32.4+20*LOG10(T28)+20*LOG10(3600)</f>
        <v>93.327535696136579</v>
      </c>
      <c r="U33" s="52">
        <f t="shared" si="77"/>
        <v>85.643937323186321</v>
      </c>
      <c r="V33" s="52">
        <f t="shared" si="77"/>
        <v>81.134886955639359</v>
      </c>
      <c r="W33" s="52">
        <f t="shared" si="77"/>
        <v>77.92759522716284</v>
      </c>
      <c r="X33" s="52">
        <f t="shared" si="77"/>
        <v>75.434288983363885</v>
      </c>
      <c r="Y33" s="53">
        <f t="shared" si="77"/>
        <v>73.392657294985071</v>
      </c>
      <c r="Z33" s="67" t="s">
        <v>3</v>
      </c>
      <c r="AA33" s="41"/>
      <c r="AB33" s="65"/>
      <c r="AC33" s="69" t="s">
        <v>1</v>
      </c>
      <c r="AD33" s="51">
        <f t="shared" ref="AD33:AI33" si="78">32.4+20*LOG10(AD28)+20*LOG10(3600)</f>
        <v>105.32363428956702</v>
      </c>
      <c r="AE33" s="52">
        <f t="shared" si="78"/>
        <v>97.639110594745489</v>
      </c>
      <c r="AF33" s="52">
        <f t="shared" si="78"/>
        <v>93.129572931851968</v>
      </c>
      <c r="AG33" s="52">
        <f t="shared" si="78"/>
        <v>89.921486638111034</v>
      </c>
      <c r="AH33" s="52">
        <f t="shared" si="78"/>
        <v>87.42801135690398</v>
      </c>
      <c r="AI33" s="53">
        <f t="shared" si="78"/>
        <v>85.386918898670373</v>
      </c>
      <c r="AJ33" s="51">
        <f t="shared" ref="AJ33:AO33" si="79">32.4+20*LOG10(AJ28)+20*LOG10(3600)</f>
        <v>90.290654067054589</v>
      </c>
      <c r="AK33" s="52">
        <f t="shared" si="79"/>
        <v>81.710110574377325</v>
      </c>
      <c r="AL33" s="52">
        <f t="shared" si="79"/>
        <v>76.459165239227147</v>
      </c>
      <c r="AM33" s="52">
        <f t="shared" si="79"/>
        <v>72.578410411834298</v>
      </c>
      <c r="AN33" s="52">
        <f t="shared" si="79"/>
        <v>72.578813400602741</v>
      </c>
      <c r="AO33" s="53">
        <f t="shared" si="79"/>
        <v>72.578550885810728</v>
      </c>
      <c r="AP33" s="67" t="s">
        <v>3</v>
      </c>
      <c r="AQ33" s="41"/>
      <c r="AR33" s="65"/>
      <c r="AS33" s="69" t="s">
        <v>1</v>
      </c>
      <c r="AT33" s="51">
        <f t="shared" ref="AT33:BE33" si="80">32.4+20*LOG10(AT28)+20*LOG10(3600)</f>
        <v>126.08554910477855</v>
      </c>
      <c r="AU33" s="52">
        <f t="shared" si="80"/>
        <v>118.55584045138268</v>
      </c>
      <c r="AV33" s="52">
        <f t="shared" si="80"/>
        <v>114.15024462071923</v>
      </c>
      <c r="AW33" s="52">
        <f t="shared" si="80"/>
        <v>111.02336582685797</v>
      </c>
      <c r="AX33" s="52">
        <f t="shared" si="80"/>
        <v>108.59679259524071</v>
      </c>
      <c r="AY33" s="53">
        <f t="shared" si="80"/>
        <v>106.61283413798208</v>
      </c>
      <c r="AZ33" s="51">
        <f t="shared" si="80"/>
        <v>114.02866203552773</v>
      </c>
      <c r="BA33" s="52">
        <f t="shared" si="80"/>
        <v>106.48151731077752</v>
      </c>
      <c r="BB33" s="52">
        <f t="shared" si="80"/>
        <v>102.07851972441607</v>
      </c>
      <c r="BC33" s="52">
        <f t="shared" si="80"/>
        <v>98.947897162512248</v>
      </c>
      <c r="BD33" s="52">
        <f t="shared" si="80"/>
        <v>96.518967040246395</v>
      </c>
      <c r="BE33" s="53">
        <f t="shared" si="80"/>
        <v>94.533792129401292</v>
      </c>
      <c r="BF33" s="199"/>
      <c r="CK33" s="28" t="e">
        <f>#REF!-CK$29+CK24</f>
        <v>#REF!</v>
      </c>
      <c r="CL33" s="29" t="e">
        <f>#REF!-CL$29+CL24</f>
        <v>#REF!</v>
      </c>
      <c r="CN33" s="28" t="e">
        <f>#REF!-CN$29+CN24</f>
        <v>#REF!</v>
      </c>
      <c r="CO33" s="29" t="e">
        <f>#REF!-CO$29+CO24</f>
        <v>#REF!</v>
      </c>
      <c r="CP33" s="28" t="e">
        <f>#REF!-CP$29+CP24</f>
        <v>#REF!</v>
      </c>
      <c r="CQ33" s="29" t="e">
        <f>#REF!-CQ$29+CQ24</f>
        <v>#REF!</v>
      </c>
      <c r="CR33" s="28" t="e">
        <f>#REF!-CR$29+CR24</f>
        <v>#REF!</v>
      </c>
      <c r="CS33" s="29" t="e">
        <f>#REF!-CS$29+CS24</f>
        <v>#REF!</v>
      </c>
      <c r="CT33" s="28" t="e">
        <f>#REF!-CT$29+CT24</f>
        <v>#REF!</v>
      </c>
      <c r="CU33" s="29" t="e">
        <f>#REF!-CU$29+CU24</f>
        <v>#REF!</v>
      </c>
      <c r="CV33" s="28" t="e">
        <f>#REF!-CV$29+CV24</f>
        <v>#REF!</v>
      </c>
      <c r="CW33" s="29" t="e">
        <f>#REF!-CW$29+CW24</f>
        <v>#REF!</v>
      </c>
      <c r="CX33" s="28" t="e">
        <f>#REF!-CX$29+CX24</f>
        <v>#REF!</v>
      </c>
      <c r="CY33" s="29" t="e">
        <f>#REF!-CY$29+CY24</f>
        <v>#REF!</v>
      </c>
    </row>
    <row r="34" spans="1:103" ht="13.5" thickBot="1" x14ac:dyDescent="0.35">
      <c r="A34" s="153" t="s">
        <v>50</v>
      </c>
      <c r="B34" s="154">
        <f t="shared" ref="B34:G34" si="81">B30-B6</f>
        <v>-1.3304434693501435</v>
      </c>
      <c r="C34" s="154">
        <f t="shared" si="81"/>
        <v>-1.3304434693501435</v>
      </c>
      <c r="D34" s="154">
        <f t="shared" si="81"/>
        <v>-1.330443469350115</v>
      </c>
      <c r="E34" s="154">
        <f t="shared" si="81"/>
        <v>-1.330443469350115</v>
      </c>
      <c r="F34" s="154">
        <f t="shared" si="81"/>
        <v>-1.330443469350115</v>
      </c>
      <c r="G34" s="212">
        <f t="shared" si="81"/>
        <v>-1.330443469350115</v>
      </c>
      <c r="H34" s="155" t="s">
        <v>1</v>
      </c>
      <c r="J34" s="67" t="s">
        <v>33</v>
      </c>
      <c r="K34" s="41"/>
      <c r="L34" s="65"/>
      <c r="M34" s="69" t="s">
        <v>1</v>
      </c>
      <c r="N34" s="51">
        <v>2.2090000000000001</v>
      </c>
      <c r="O34" s="52">
        <v>2.2090000000000001</v>
      </c>
      <c r="P34" s="52">
        <v>2.2090000000000001</v>
      </c>
      <c r="Q34" s="52">
        <v>2.2090000000000001</v>
      </c>
      <c r="R34" s="52">
        <v>2.2090000000000001</v>
      </c>
      <c r="S34" s="53">
        <v>2.2090000000000001</v>
      </c>
      <c r="T34" s="51">
        <v>2.2090000000000001</v>
      </c>
      <c r="U34" s="52">
        <v>2.2090000000000001</v>
      </c>
      <c r="V34" s="52">
        <v>2.2090000000000001</v>
      </c>
      <c r="W34" s="52">
        <v>2.2090000000000001</v>
      </c>
      <c r="X34" s="52">
        <v>2.2090000000000001</v>
      </c>
      <c r="Y34" s="53">
        <v>2.2090000000000001</v>
      </c>
      <c r="Z34" s="67" t="s">
        <v>33</v>
      </c>
      <c r="AA34" s="41"/>
      <c r="AB34" s="65"/>
      <c r="AC34" s="69" t="s">
        <v>1</v>
      </c>
      <c r="AD34" s="51">
        <v>2.2090000000000001</v>
      </c>
      <c r="AE34" s="52">
        <v>2.2090000000000001</v>
      </c>
      <c r="AF34" s="52">
        <v>2.2090000000000001</v>
      </c>
      <c r="AG34" s="52">
        <v>2.2090000000000001</v>
      </c>
      <c r="AH34" s="52">
        <v>2.2090000000000001</v>
      </c>
      <c r="AI34" s="53">
        <v>2.2090000000000001</v>
      </c>
      <c r="AJ34" s="51">
        <v>2.2090000000000001</v>
      </c>
      <c r="AK34" s="52">
        <v>2.2090000000000001</v>
      </c>
      <c r="AL34" s="52">
        <v>2.2090000000000001</v>
      </c>
      <c r="AM34" s="52">
        <v>2.2090000000000001</v>
      </c>
      <c r="AN34" s="52">
        <v>2.2090000000000001</v>
      </c>
      <c r="AO34" s="53">
        <v>2.2090000000000001</v>
      </c>
      <c r="AP34" s="67" t="s">
        <v>33</v>
      </c>
      <c r="AQ34" s="41"/>
      <c r="AR34" s="65"/>
      <c r="AS34" s="69" t="s">
        <v>1</v>
      </c>
      <c r="AT34" s="51">
        <v>2.2090000000000001</v>
      </c>
      <c r="AU34" s="52">
        <v>2.2090000000000001</v>
      </c>
      <c r="AV34" s="52">
        <v>2.2090000000000001</v>
      </c>
      <c r="AW34" s="52">
        <v>2.2090000000000001</v>
      </c>
      <c r="AX34" s="52">
        <v>2.2090000000000001</v>
      </c>
      <c r="AY34" s="53">
        <v>2.2090000000000001</v>
      </c>
      <c r="AZ34" s="51">
        <v>2.2090000000000001</v>
      </c>
      <c r="BA34" s="52">
        <v>2.2090000000000001</v>
      </c>
      <c r="BB34" s="52">
        <v>2.2090000000000001</v>
      </c>
      <c r="BC34" s="52">
        <v>2.2090000000000001</v>
      </c>
      <c r="BD34" s="52">
        <v>2.2090000000000001</v>
      </c>
      <c r="BE34" s="53">
        <v>2.2090000000000001</v>
      </c>
      <c r="BF34" s="199"/>
      <c r="CK34" s="19" t="e">
        <f>#REF!-CK$29+CK25</f>
        <v>#REF!</v>
      </c>
      <c r="CL34" s="20" t="e">
        <f>#REF!-CL$29+CL25</f>
        <v>#REF!</v>
      </c>
      <c r="CN34" s="19" t="e">
        <f>#REF!-CN$29+CN25</f>
        <v>#REF!</v>
      </c>
      <c r="CO34" s="20" t="e">
        <f>#REF!-CO$29+CO25</f>
        <v>#REF!</v>
      </c>
      <c r="CP34" s="19" t="e">
        <f>#REF!-CP$29+CP25</f>
        <v>#REF!</v>
      </c>
      <c r="CQ34" s="20" t="e">
        <f>#REF!-CQ$29+CQ25</f>
        <v>#REF!</v>
      </c>
      <c r="CR34" s="19" t="e">
        <f>#REF!-CR$29+CR25</f>
        <v>#REF!</v>
      </c>
      <c r="CS34" s="20" t="e">
        <f>#REF!-CS$29+CS25</f>
        <v>#REF!</v>
      </c>
      <c r="CT34" s="19" t="e">
        <f>#REF!-CT$29+CT25</f>
        <v>#REF!</v>
      </c>
      <c r="CU34" s="20" t="e">
        <f>#REF!-CU$29+CU25</f>
        <v>#REF!</v>
      </c>
      <c r="CV34" s="19" t="e">
        <f>#REF!-CV$29+CV25</f>
        <v>#REF!</v>
      </c>
      <c r="CW34" s="20" t="e">
        <f>#REF!-CW$29+CW25</f>
        <v>#REF!</v>
      </c>
      <c r="CX34" s="19" t="e">
        <f>#REF!-CX$29+CX25</f>
        <v>#REF!</v>
      </c>
      <c r="CY34" s="20" t="e">
        <f>#REF!-CY$29+CY25</f>
        <v>#REF!</v>
      </c>
    </row>
    <row r="35" spans="1:103" ht="13.5" thickBot="1" x14ac:dyDescent="0.35">
      <c r="J35" s="67" t="s">
        <v>34</v>
      </c>
      <c r="K35" s="41"/>
      <c r="L35" s="65"/>
      <c r="M35" s="69" t="s">
        <v>1</v>
      </c>
      <c r="N35" s="51">
        <v>2</v>
      </c>
      <c r="O35" s="52">
        <v>2</v>
      </c>
      <c r="P35" s="52">
        <v>2</v>
      </c>
      <c r="Q35" s="52">
        <v>2</v>
      </c>
      <c r="R35" s="52">
        <v>2</v>
      </c>
      <c r="S35" s="53">
        <v>2</v>
      </c>
      <c r="T35" s="51">
        <v>2</v>
      </c>
      <c r="U35" s="52">
        <v>2</v>
      </c>
      <c r="V35" s="52">
        <v>2</v>
      </c>
      <c r="W35" s="52">
        <v>2</v>
      </c>
      <c r="X35" s="52">
        <v>2</v>
      </c>
      <c r="Y35" s="53">
        <v>2</v>
      </c>
      <c r="Z35" s="67" t="s">
        <v>34</v>
      </c>
      <c r="AA35" s="41"/>
      <c r="AB35" s="65"/>
      <c r="AC35" s="69" t="s">
        <v>1</v>
      </c>
      <c r="AD35" s="51">
        <v>2</v>
      </c>
      <c r="AE35" s="52">
        <v>2</v>
      </c>
      <c r="AF35" s="52">
        <v>2</v>
      </c>
      <c r="AG35" s="52">
        <v>2</v>
      </c>
      <c r="AH35" s="52">
        <v>2</v>
      </c>
      <c r="AI35" s="53">
        <v>2</v>
      </c>
      <c r="AJ35" s="51">
        <v>2</v>
      </c>
      <c r="AK35" s="52">
        <v>2</v>
      </c>
      <c r="AL35" s="52">
        <v>2</v>
      </c>
      <c r="AM35" s="52">
        <v>2</v>
      </c>
      <c r="AN35" s="52">
        <v>2</v>
      </c>
      <c r="AO35" s="53">
        <v>2</v>
      </c>
      <c r="AP35" s="67" t="s">
        <v>34</v>
      </c>
      <c r="AQ35" s="41"/>
      <c r="AR35" s="65"/>
      <c r="AS35" s="69" t="s">
        <v>1</v>
      </c>
      <c r="AT35" s="51">
        <v>2</v>
      </c>
      <c r="AU35" s="52">
        <v>2</v>
      </c>
      <c r="AV35" s="52">
        <v>2</v>
      </c>
      <c r="AW35" s="52">
        <v>2</v>
      </c>
      <c r="AX35" s="52">
        <v>2</v>
      </c>
      <c r="AY35" s="53">
        <v>2</v>
      </c>
      <c r="AZ35" s="51">
        <v>2</v>
      </c>
      <c r="BA35" s="52">
        <v>2</v>
      </c>
      <c r="BB35" s="52">
        <v>2</v>
      </c>
      <c r="BC35" s="52">
        <v>2</v>
      </c>
      <c r="BD35" s="52">
        <v>2</v>
      </c>
      <c r="BE35" s="53">
        <v>2</v>
      </c>
      <c r="BF35" s="199"/>
      <c r="CK35" s="32" t="e">
        <f>#REF!-CK$29+CK26</f>
        <v>#REF!</v>
      </c>
      <c r="CL35" s="33" t="e">
        <f>#REF!-CL$29+CL26</f>
        <v>#REF!</v>
      </c>
      <c r="CN35" s="32" t="e">
        <f>#REF!-CN$29+CN26</f>
        <v>#REF!</v>
      </c>
      <c r="CO35" s="33" t="e">
        <f>#REF!-CO$29+CO26</f>
        <v>#REF!</v>
      </c>
      <c r="CP35" s="32" t="e">
        <f>#REF!-CP$29+CP26</f>
        <v>#REF!</v>
      </c>
      <c r="CQ35" s="33" t="e">
        <f>#REF!-CQ$29+CQ26</f>
        <v>#REF!</v>
      </c>
      <c r="CR35" s="32" t="e">
        <f>#REF!-CR$29+CR26</f>
        <v>#REF!</v>
      </c>
      <c r="CS35" s="33" t="e">
        <f>#REF!-CS$29+CS26</f>
        <v>#REF!</v>
      </c>
      <c r="CT35" s="32" t="e">
        <f>#REF!-CT$29+CT26</f>
        <v>#REF!</v>
      </c>
      <c r="CU35" s="33" t="e">
        <f>#REF!-CU$29+CU26</f>
        <v>#REF!</v>
      </c>
      <c r="CV35" s="32" t="e">
        <f>#REF!-CV$29+CV26</f>
        <v>#REF!</v>
      </c>
      <c r="CW35" s="33" t="e">
        <f>#REF!-CW$29+CW26</f>
        <v>#REF!</v>
      </c>
      <c r="CX35" s="32" t="e">
        <f>#REF!-CX$29+CX26</f>
        <v>#REF!</v>
      </c>
      <c r="CY35" s="33" t="e">
        <f>#REF!-CY$29+CY26</f>
        <v>#REF!</v>
      </c>
    </row>
    <row r="36" spans="1:103" ht="13" x14ac:dyDescent="0.3">
      <c r="J36" s="105" t="s">
        <v>35</v>
      </c>
      <c r="K36" s="96"/>
      <c r="L36" s="97"/>
      <c r="M36" s="98" t="s">
        <v>1</v>
      </c>
      <c r="N36" s="102">
        <f t="shared" ref="N36:S36" si="82">SUM(N33:N35)</f>
        <v>110.11563639648413</v>
      </c>
      <c r="O36" s="103">
        <f t="shared" si="82"/>
        <v>102.56417486809102</v>
      </c>
      <c r="P36" s="103">
        <f t="shared" si="82"/>
        <v>98.136821253810311</v>
      </c>
      <c r="Q36" s="103">
        <f t="shared" si="82"/>
        <v>94.995212625725514</v>
      </c>
      <c r="R36" s="103">
        <f t="shared" si="82"/>
        <v>92.55638764172069</v>
      </c>
      <c r="S36" s="106">
        <f t="shared" si="82"/>
        <v>90.563920614582273</v>
      </c>
      <c r="T36" s="102">
        <f t="shared" ref="T36:Y36" si="83">SUM(T33:T35)</f>
        <v>97.536535696136582</v>
      </c>
      <c r="U36" s="103">
        <f t="shared" si="83"/>
        <v>89.852937323186325</v>
      </c>
      <c r="V36" s="103">
        <f t="shared" si="83"/>
        <v>85.343886955639363</v>
      </c>
      <c r="W36" s="103">
        <f t="shared" si="83"/>
        <v>82.136595227162843</v>
      </c>
      <c r="X36" s="103">
        <f t="shared" si="83"/>
        <v>79.643288983363888</v>
      </c>
      <c r="Y36" s="106">
        <f t="shared" si="83"/>
        <v>77.601657294985074</v>
      </c>
      <c r="Z36" s="105" t="s">
        <v>35</v>
      </c>
      <c r="AA36" s="96"/>
      <c r="AB36" s="97"/>
      <c r="AC36" s="98" t="s">
        <v>1</v>
      </c>
      <c r="AD36" s="102">
        <f t="shared" ref="AD36:AI36" si="84">SUM(AD33:AD35)</f>
        <v>109.53263428956703</v>
      </c>
      <c r="AE36" s="103">
        <f t="shared" si="84"/>
        <v>101.84811059474549</v>
      </c>
      <c r="AF36" s="103">
        <f t="shared" si="84"/>
        <v>97.338572931851971</v>
      </c>
      <c r="AG36" s="103">
        <f t="shared" si="84"/>
        <v>94.130486638111037</v>
      </c>
      <c r="AH36" s="103">
        <f t="shared" si="84"/>
        <v>91.637011356903983</v>
      </c>
      <c r="AI36" s="106">
        <f t="shared" si="84"/>
        <v>89.595918898670377</v>
      </c>
      <c r="AJ36" s="102">
        <f t="shared" ref="AJ36:AO36" si="85">SUM(AJ33:AJ35)</f>
        <v>94.499654067054593</v>
      </c>
      <c r="AK36" s="103">
        <f t="shared" si="85"/>
        <v>85.919110574377328</v>
      </c>
      <c r="AL36" s="103">
        <f t="shared" si="85"/>
        <v>80.66816523922715</v>
      </c>
      <c r="AM36" s="103">
        <f t="shared" si="85"/>
        <v>76.787410411834301</v>
      </c>
      <c r="AN36" s="103">
        <f t="shared" si="85"/>
        <v>76.787813400602744</v>
      </c>
      <c r="AO36" s="106">
        <f t="shared" si="85"/>
        <v>76.787550885810731</v>
      </c>
      <c r="AP36" s="105" t="s">
        <v>35</v>
      </c>
      <c r="AQ36" s="96"/>
      <c r="AR36" s="97"/>
      <c r="AS36" s="98" t="s">
        <v>1</v>
      </c>
      <c r="AT36" s="102">
        <f t="shared" ref="AT36:BE36" si="86">SUM(AT33:AT35)</f>
        <v>130.29454910477855</v>
      </c>
      <c r="AU36" s="103">
        <f t="shared" si="86"/>
        <v>122.76484045138268</v>
      </c>
      <c r="AV36" s="103">
        <f t="shared" si="86"/>
        <v>118.35924462071924</v>
      </c>
      <c r="AW36" s="103">
        <f t="shared" si="86"/>
        <v>115.23236582685797</v>
      </c>
      <c r="AX36" s="103">
        <f t="shared" si="86"/>
        <v>112.80579259524072</v>
      </c>
      <c r="AY36" s="106">
        <f t="shared" si="86"/>
        <v>110.82183413798208</v>
      </c>
      <c r="AZ36" s="102">
        <f t="shared" si="86"/>
        <v>118.23766203552773</v>
      </c>
      <c r="BA36" s="103">
        <f t="shared" si="86"/>
        <v>110.69051731077752</v>
      </c>
      <c r="BB36" s="103">
        <f t="shared" si="86"/>
        <v>106.28751972441607</v>
      </c>
      <c r="BC36" s="103">
        <f t="shared" si="86"/>
        <v>103.15689716251225</v>
      </c>
      <c r="BD36" s="103">
        <f t="shared" si="86"/>
        <v>100.7279670402464</v>
      </c>
      <c r="BE36" s="106">
        <f t="shared" si="86"/>
        <v>98.742792129401295</v>
      </c>
      <c r="BF36" s="222"/>
      <c r="CK36" s="5"/>
      <c r="CL36" s="6"/>
      <c r="CN36" s="5"/>
      <c r="CO36" s="6"/>
      <c r="CP36" s="5"/>
      <c r="CQ36" s="6"/>
      <c r="CR36" s="5"/>
      <c r="CS36" s="6"/>
      <c r="CT36" s="5"/>
      <c r="CU36" s="6"/>
      <c r="CV36" s="5"/>
      <c r="CW36" s="6"/>
      <c r="CX36" s="5"/>
      <c r="CY36" s="6"/>
    </row>
    <row r="37" spans="1:103" ht="13" x14ac:dyDescent="0.3">
      <c r="J37" s="107" t="s">
        <v>31</v>
      </c>
      <c r="K37" s="108"/>
      <c r="L37" s="109"/>
      <c r="M37" s="110" t="s">
        <v>4</v>
      </c>
      <c r="N37" s="111">
        <f t="shared" ref="N37:Y37" si="87">N$24-N$36+N32</f>
        <v>-140.07743835616409</v>
      </c>
      <c r="O37" s="112">
        <f t="shared" si="87"/>
        <v>-140.08750503887345</v>
      </c>
      <c r="P37" s="112">
        <f t="shared" si="87"/>
        <v>-140.08669580590038</v>
      </c>
      <c r="Q37" s="112">
        <f t="shared" si="87"/>
        <v>-140.08734503542934</v>
      </c>
      <c r="R37" s="112">
        <f t="shared" si="87"/>
        <v>-140.08687393901454</v>
      </c>
      <c r="S37" s="113">
        <f t="shared" si="87"/>
        <v>-140.08734887753934</v>
      </c>
      <c r="T37" s="111">
        <f t="shared" si="87"/>
        <v>-140.08740949528897</v>
      </c>
      <c r="U37" s="112">
        <f t="shared" si="87"/>
        <v>-140.08660680775924</v>
      </c>
      <c r="V37" s="112">
        <f t="shared" si="87"/>
        <v>-140.08707015056541</v>
      </c>
      <c r="W37" s="112">
        <f t="shared" si="87"/>
        <v>-140.08741413554077</v>
      </c>
      <c r="X37" s="112">
        <f t="shared" si="87"/>
        <v>-140.08737469337001</v>
      </c>
      <c r="Y37" s="113">
        <f t="shared" si="87"/>
        <v>-140.08670655202249</v>
      </c>
      <c r="Z37" s="107" t="s">
        <v>31</v>
      </c>
      <c r="AA37" s="108"/>
      <c r="AB37" s="109"/>
      <c r="AC37" s="110" t="s">
        <v>4</v>
      </c>
      <c r="AD37" s="111">
        <f t="shared" ref="AD37:AO37" si="88">AD$24-AD$36+AD32</f>
        <v>-140.08740931330914</v>
      </c>
      <c r="AE37" s="112">
        <f t="shared" si="88"/>
        <v>-140.08653277172903</v>
      </c>
      <c r="AF37" s="112">
        <f t="shared" si="88"/>
        <v>-140.08708559686181</v>
      </c>
      <c r="AG37" s="112">
        <f t="shared" si="88"/>
        <v>-140.08714368933019</v>
      </c>
      <c r="AH37" s="112">
        <f t="shared" si="88"/>
        <v>-140.08730577902909</v>
      </c>
      <c r="AI37" s="113">
        <f t="shared" si="88"/>
        <v>-140.08740695025281</v>
      </c>
      <c r="AJ37" s="111">
        <f t="shared" si="88"/>
        <v>-140.08748191764587</v>
      </c>
      <c r="AK37" s="112">
        <f t="shared" si="88"/>
        <v>-140.08799571362897</v>
      </c>
      <c r="AL37" s="112">
        <f t="shared" si="88"/>
        <v>-140.08808660884864</v>
      </c>
      <c r="AM37" s="112">
        <f t="shared" si="88"/>
        <v>-140.0874104118343</v>
      </c>
      <c r="AN37" s="112">
        <f t="shared" si="88"/>
        <v>-140.08781340060273</v>
      </c>
      <c r="AO37" s="113">
        <f t="shared" si="88"/>
        <v>-140.08755088581074</v>
      </c>
      <c r="AP37" s="107" t="s">
        <v>31</v>
      </c>
      <c r="AQ37" s="108"/>
      <c r="AR37" s="109"/>
      <c r="AS37" s="110" t="s">
        <v>4</v>
      </c>
      <c r="AT37" s="111">
        <f t="shared" ref="AT37:BE37" si="89">AT$24-AT$36+AT32</f>
        <v>-140.08731582856922</v>
      </c>
      <c r="AU37" s="112">
        <f t="shared" si="89"/>
        <v>-140.08686701914451</v>
      </c>
      <c r="AV37" s="112">
        <f t="shared" si="89"/>
        <v>-140.08590915845679</v>
      </c>
      <c r="AW37" s="112">
        <f t="shared" si="89"/>
        <v>-140.08432510886897</v>
      </c>
      <c r="AX37" s="112">
        <f t="shared" si="89"/>
        <v>-140.08201613702607</v>
      </c>
      <c r="AY37" s="113">
        <f t="shared" si="89"/>
        <v>-140.07889476261781</v>
      </c>
      <c r="AZ37" s="111">
        <f t="shared" si="89"/>
        <v>-140.08592298010731</v>
      </c>
      <c r="BA37" s="112">
        <f t="shared" si="89"/>
        <v>-140.0786910101956</v>
      </c>
      <c r="BB37" s="112">
        <f t="shared" si="89"/>
        <v>-140.08734737111911</v>
      </c>
      <c r="BC37" s="112">
        <f t="shared" si="89"/>
        <v>-140.08751827240101</v>
      </c>
      <c r="BD37" s="112">
        <f t="shared" si="89"/>
        <v>-140.08740311215956</v>
      </c>
      <c r="BE37" s="113">
        <f t="shared" si="89"/>
        <v>-140.0869805732865</v>
      </c>
      <c r="BF37" s="222"/>
      <c r="CK37" s="5"/>
      <c r="CL37" s="6"/>
      <c r="CN37" s="5"/>
      <c r="CO37" s="6"/>
      <c r="CP37" s="5"/>
      <c r="CQ37" s="6"/>
      <c r="CR37" s="5"/>
      <c r="CS37" s="6"/>
      <c r="CT37" s="5"/>
      <c r="CU37" s="6"/>
      <c r="CV37" s="5"/>
      <c r="CW37" s="6"/>
      <c r="CX37" s="5"/>
      <c r="CY37" s="6"/>
    </row>
    <row r="38" spans="1:103" ht="13.5" thickBot="1" x14ac:dyDescent="0.35">
      <c r="B38" s="27"/>
      <c r="C38" s="27"/>
      <c r="D38" s="27"/>
      <c r="E38" s="27"/>
      <c r="F38" s="27"/>
      <c r="G38" s="27"/>
      <c r="J38" s="114" t="s">
        <v>66</v>
      </c>
      <c r="K38" s="115"/>
      <c r="L38" s="115"/>
      <c r="M38" s="116" t="s">
        <v>4</v>
      </c>
      <c r="N38" s="117">
        <f>$C$8</f>
        <v>-140.08741651280923</v>
      </c>
      <c r="O38" s="118">
        <f t="shared" ref="O38:BE38" si="90">$C$8</f>
        <v>-140.08741651280923</v>
      </c>
      <c r="P38" s="118">
        <f t="shared" si="90"/>
        <v>-140.08741651280923</v>
      </c>
      <c r="Q38" s="118">
        <f t="shared" si="90"/>
        <v>-140.08741651280923</v>
      </c>
      <c r="R38" s="118">
        <f t="shared" si="90"/>
        <v>-140.08741651280923</v>
      </c>
      <c r="S38" s="119">
        <f t="shared" si="90"/>
        <v>-140.08741651280923</v>
      </c>
      <c r="T38" s="117">
        <f>$C$8</f>
        <v>-140.08741651280923</v>
      </c>
      <c r="U38" s="118">
        <f t="shared" si="90"/>
        <v>-140.08741651280923</v>
      </c>
      <c r="V38" s="118">
        <f t="shared" si="90"/>
        <v>-140.08741651280923</v>
      </c>
      <c r="W38" s="118">
        <f t="shared" si="90"/>
        <v>-140.08741651280923</v>
      </c>
      <c r="X38" s="118">
        <f t="shared" si="90"/>
        <v>-140.08741651280923</v>
      </c>
      <c r="Y38" s="119">
        <f t="shared" si="90"/>
        <v>-140.08741651280923</v>
      </c>
      <c r="Z38" s="114" t="s">
        <v>66</v>
      </c>
      <c r="AA38" s="115"/>
      <c r="AB38" s="115"/>
      <c r="AC38" s="116" t="s">
        <v>4</v>
      </c>
      <c r="AD38" s="117">
        <f>$C$8</f>
        <v>-140.08741651280923</v>
      </c>
      <c r="AE38" s="118">
        <f t="shared" si="90"/>
        <v>-140.08741651280923</v>
      </c>
      <c r="AF38" s="118">
        <f t="shared" si="90"/>
        <v>-140.08741651280923</v>
      </c>
      <c r="AG38" s="118">
        <f t="shared" si="90"/>
        <v>-140.08741651280923</v>
      </c>
      <c r="AH38" s="118">
        <f t="shared" si="90"/>
        <v>-140.08741651280923</v>
      </c>
      <c r="AI38" s="119">
        <f t="shared" si="90"/>
        <v>-140.08741651280923</v>
      </c>
      <c r="AJ38" s="117">
        <f>$C$8</f>
        <v>-140.08741651280923</v>
      </c>
      <c r="AK38" s="118">
        <f t="shared" si="90"/>
        <v>-140.08741651280923</v>
      </c>
      <c r="AL38" s="118">
        <f t="shared" si="90"/>
        <v>-140.08741651280923</v>
      </c>
      <c r="AM38" s="118">
        <f t="shared" si="90"/>
        <v>-140.08741651280923</v>
      </c>
      <c r="AN38" s="118">
        <f t="shared" si="90"/>
        <v>-140.08741651280923</v>
      </c>
      <c r="AO38" s="119">
        <f t="shared" si="90"/>
        <v>-140.08741651280923</v>
      </c>
      <c r="AP38" s="114" t="s">
        <v>66</v>
      </c>
      <c r="AQ38" s="115"/>
      <c r="AR38" s="115"/>
      <c r="AS38" s="116" t="s">
        <v>4</v>
      </c>
      <c r="AT38" s="117">
        <f t="shared" si="90"/>
        <v>-140.08741651280923</v>
      </c>
      <c r="AU38" s="118">
        <f t="shared" si="90"/>
        <v>-140.08741651280923</v>
      </c>
      <c r="AV38" s="118">
        <f t="shared" si="90"/>
        <v>-140.08741651280923</v>
      </c>
      <c r="AW38" s="118">
        <f t="shared" si="90"/>
        <v>-140.08741651280923</v>
      </c>
      <c r="AX38" s="118">
        <f t="shared" si="90"/>
        <v>-140.08741651280923</v>
      </c>
      <c r="AY38" s="119">
        <f t="shared" si="90"/>
        <v>-140.08741651280923</v>
      </c>
      <c r="AZ38" s="117">
        <f t="shared" si="90"/>
        <v>-140.08741651280923</v>
      </c>
      <c r="BA38" s="118">
        <f t="shared" si="90"/>
        <v>-140.08741651280923</v>
      </c>
      <c r="BB38" s="118">
        <f t="shared" si="90"/>
        <v>-140.08741651280923</v>
      </c>
      <c r="BC38" s="118">
        <f t="shared" si="90"/>
        <v>-140.08741651280923</v>
      </c>
      <c r="BD38" s="118">
        <f t="shared" si="90"/>
        <v>-140.08741651280923</v>
      </c>
      <c r="BE38" s="119">
        <f t="shared" si="90"/>
        <v>-140.08741651280923</v>
      </c>
      <c r="BF38" s="199"/>
      <c r="CK38" s="5"/>
      <c r="CL38" s="6"/>
      <c r="CN38" s="5"/>
      <c r="CO38" s="6"/>
      <c r="CP38" s="5"/>
      <c r="CQ38" s="6"/>
      <c r="CR38" s="5"/>
      <c r="CS38" s="6"/>
      <c r="CT38" s="5"/>
      <c r="CU38" s="6"/>
      <c r="CV38" s="5"/>
      <c r="CW38" s="6"/>
      <c r="CX38" s="5"/>
      <c r="CY38" s="6"/>
    </row>
    <row r="39" spans="1:103" ht="13" x14ac:dyDescent="0.3">
      <c r="J39" s="67" t="s">
        <v>23</v>
      </c>
      <c r="K39" s="41"/>
      <c r="L39" s="65"/>
      <c r="M39" s="69" t="s">
        <v>1</v>
      </c>
      <c r="N39" s="57">
        <f t="shared" ref="N39:S39" si="91">N38-N37</f>
        <v>-9.9781566451326853E-3</v>
      </c>
      <c r="O39" s="58">
        <f t="shared" si="91"/>
        <v>8.8526064217830935E-5</v>
      </c>
      <c r="P39" s="58">
        <f t="shared" si="91"/>
        <v>-7.2070690885084332E-4</v>
      </c>
      <c r="Q39" s="58">
        <f t="shared" si="91"/>
        <v>-7.1477379890438897E-5</v>
      </c>
      <c r="R39" s="58">
        <f t="shared" si="91"/>
        <v>-5.4257379468936051E-4</v>
      </c>
      <c r="S39" s="59">
        <f t="shared" si="91"/>
        <v>-6.7635269886068272E-5</v>
      </c>
      <c r="T39" s="57">
        <f t="shared" ref="T39:Y39" si="92">T38-T37</f>
        <v>-7.0175202608879772E-6</v>
      </c>
      <c r="U39" s="58">
        <f t="shared" si="92"/>
        <v>-8.0970504998845172E-4</v>
      </c>
      <c r="V39" s="58">
        <f t="shared" si="92"/>
        <v>-3.463622438175662E-4</v>
      </c>
      <c r="W39" s="58">
        <f t="shared" si="92"/>
        <v>-2.3772684585310344E-6</v>
      </c>
      <c r="X39" s="58">
        <f t="shared" si="92"/>
        <v>-4.1819439218215848E-5</v>
      </c>
      <c r="Y39" s="59">
        <f t="shared" si="92"/>
        <v>-7.0996078673601914E-4</v>
      </c>
      <c r="Z39" s="67" t="s">
        <v>23</v>
      </c>
      <c r="AA39" s="41"/>
      <c r="AB39" s="65"/>
      <c r="AC39" s="69" t="s">
        <v>1</v>
      </c>
      <c r="AD39" s="57">
        <f t="shared" ref="AD39:AI39" si="93">AD38-AD37</f>
        <v>-7.1995000894276018E-6</v>
      </c>
      <c r="AE39" s="58">
        <f t="shared" si="93"/>
        <v>-8.8374108020161657E-4</v>
      </c>
      <c r="AF39" s="58">
        <f t="shared" si="93"/>
        <v>-3.3091594741563313E-4</v>
      </c>
      <c r="AG39" s="58">
        <f t="shared" si="93"/>
        <v>-2.7282347903678783E-4</v>
      </c>
      <c r="AH39" s="58">
        <f t="shared" si="93"/>
        <v>-1.1073378013293222E-4</v>
      </c>
      <c r="AI39" s="59">
        <f t="shared" si="93"/>
        <v>-9.5625564142665098E-6</v>
      </c>
      <c r="AJ39" s="57">
        <f t="shared" ref="AJ39:AO39" si="94">AJ38-AJ37</f>
        <v>6.5404836647076081E-5</v>
      </c>
      <c r="AK39" s="58">
        <f t="shared" si="94"/>
        <v>5.7920081974316417E-4</v>
      </c>
      <c r="AL39" s="58">
        <f t="shared" si="94"/>
        <v>6.7009603941414753E-4</v>
      </c>
      <c r="AM39" s="58">
        <f t="shared" si="94"/>
        <v>-6.1009749288132298E-6</v>
      </c>
      <c r="AN39" s="58">
        <f t="shared" si="94"/>
        <v>3.9688779349944525E-4</v>
      </c>
      <c r="AO39" s="59">
        <f t="shared" si="94"/>
        <v>1.343730015150868E-4</v>
      </c>
      <c r="AP39" s="67" t="s">
        <v>23</v>
      </c>
      <c r="AQ39" s="41"/>
      <c r="AR39" s="65"/>
      <c r="AS39" s="69" t="s">
        <v>1</v>
      </c>
      <c r="AT39" s="57">
        <f t="shared" ref="AT39:BE39" si="95">AT38-AT37</f>
        <v>-1.0068424001019594E-4</v>
      </c>
      <c r="AU39" s="58">
        <f t="shared" si="95"/>
        <v>-5.4949366472101246E-4</v>
      </c>
      <c r="AV39" s="58">
        <f t="shared" si="95"/>
        <v>-1.5073543524408706E-3</v>
      </c>
      <c r="AW39" s="58">
        <f t="shared" si="95"/>
        <v>-3.0914039402603066E-3</v>
      </c>
      <c r="AX39" s="58">
        <f t="shared" si="95"/>
        <v>-5.4003757831537769E-3</v>
      </c>
      <c r="AY39" s="59">
        <f t="shared" si="95"/>
        <v>-8.5217501914200966E-3</v>
      </c>
      <c r="AZ39" s="57">
        <f t="shared" si="95"/>
        <v>-1.4935327019145461E-3</v>
      </c>
      <c r="BA39" s="58">
        <f t="shared" si="95"/>
        <v>-8.7255026136290326E-3</v>
      </c>
      <c r="BB39" s="58">
        <f t="shared" si="95"/>
        <v>-6.9141690119067789E-5</v>
      </c>
      <c r="BC39" s="58">
        <f t="shared" si="95"/>
        <v>1.0175959178582161E-4</v>
      </c>
      <c r="BD39" s="58">
        <f t="shared" si="95"/>
        <v>-1.3400649663708464E-5</v>
      </c>
      <c r="BE39" s="59">
        <f t="shared" si="95"/>
        <v>-4.3593952273113246E-4</v>
      </c>
      <c r="BF39" s="223"/>
      <c r="CK39" s="30" t="e">
        <f t="shared" ref="CK39:CL41" si="96">$B$8-CK33</f>
        <v>#REF!</v>
      </c>
      <c r="CL39" s="31" t="e">
        <f t="shared" si="96"/>
        <v>#REF!</v>
      </c>
      <c r="CN39" s="30" t="e">
        <f t="shared" ref="CN39:CY39" si="97">$B$8-CN33</f>
        <v>#REF!</v>
      </c>
      <c r="CO39" s="31" t="e">
        <f t="shared" si="97"/>
        <v>#REF!</v>
      </c>
      <c r="CP39" s="30" t="e">
        <f t="shared" si="97"/>
        <v>#REF!</v>
      </c>
      <c r="CQ39" s="31" t="e">
        <f t="shared" si="97"/>
        <v>#REF!</v>
      </c>
      <c r="CR39" s="30" t="e">
        <f t="shared" si="97"/>
        <v>#REF!</v>
      </c>
      <c r="CS39" s="31" t="e">
        <f t="shared" si="97"/>
        <v>#REF!</v>
      </c>
      <c r="CT39" s="30" t="e">
        <f t="shared" si="97"/>
        <v>#REF!</v>
      </c>
      <c r="CU39" s="31" t="e">
        <f t="shared" si="97"/>
        <v>#REF!</v>
      </c>
      <c r="CV39" s="30" t="e">
        <f t="shared" si="97"/>
        <v>#REF!</v>
      </c>
      <c r="CW39" s="31" t="e">
        <f t="shared" si="97"/>
        <v>#REF!</v>
      </c>
      <c r="CX39" s="30" t="e">
        <f t="shared" si="97"/>
        <v>#REF!</v>
      </c>
      <c r="CY39" s="31" t="e">
        <f t="shared" si="97"/>
        <v>#REF!</v>
      </c>
    </row>
    <row r="40" spans="1:103" ht="13.5" thickBot="1" x14ac:dyDescent="0.35">
      <c r="J40" s="120" t="s">
        <v>36</v>
      </c>
      <c r="K40" s="121"/>
      <c r="L40" s="122"/>
      <c r="M40" s="123" t="s">
        <v>37</v>
      </c>
      <c r="N40" s="124">
        <f t="shared" ref="N40:S40" si="98">1000*N25</f>
        <v>1315.3121049717413</v>
      </c>
      <c r="O40" s="125">
        <f t="shared" si="98"/>
        <v>551.38301736262497</v>
      </c>
      <c r="P40" s="125">
        <f t="shared" si="98"/>
        <v>331.19261435100435</v>
      </c>
      <c r="Q40" s="125">
        <f t="shared" si="98"/>
        <v>230.67036720451466</v>
      </c>
      <c r="R40" s="125">
        <f t="shared" si="98"/>
        <v>174.19603227850914</v>
      </c>
      <c r="S40" s="126">
        <f t="shared" si="98"/>
        <v>138.4835675378373</v>
      </c>
      <c r="T40" s="124">
        <f t="shared" ref="T40:Y40" si="99">1000*T25</f>
        <v>309.07593499595623</v>
      </c>
      <c r="U40" s="125">
        <f t="shared" si="99"/>
        <v>127.59716412732116</v>
      </c>
      <c r="V40" s="125">
        <f t="shared" si="99"/>
        <v>75.908630832052495</v>
      </c>
      <c r="W40" s="125">
        <f t="shared" si="99"/>
        <v>52.451966857517938</v>
      </c>
      <c r="X40" s="125">
        <f t="shared" si="99"/>
        <v>39.341551267363506</v>
      </c>
      <c r="Y40" s="126">
        <f t="shared" si="99"/>
        <v>31.076552226238796</v>
      </c>
      <c r="Z40" s="120" t="s">
        <v>36</v>
      </c>
      <c r="AA40" s="121"/>
      <c r="AB40" s="122"/>
      <c r="AC40" s="123" t="s">
        <v>37</v>
      </c>
      <c r="AD40" s="124">
        <f t="shared" ref="AD40:AI40" si="100">1000*AD25</f>
        <v>1229.9006370805223</v>
      </c>
      <c r="AE40" s="125">
        <f t="shared" si="100"/>
        <v>507.69059410347182</v>
      </c>
      <c r="AF40" s="125">
        <f t="shared" si="100"/>
        <v>302.01174576813798</v>
      </c>
      <c r="AG40" s="125">
        <f t="shared" si="100"/>
        <v>208.66657645879212</v>
      </c>
      <c r="AH40" s="125">
        <f t="shared" si="100"/>
        <v>156.50615805293114</v>
      </c>
      <c r="AI40" s="126">
        <f t="shared" si="100"/>
        <v>123.63349226346332</v>
      </c>
      <c r="AJ40" s="124">
        <f t="shared" ref="AJ40:AO40" si="101">1000*AJ25</f>
        <v>217.73952471848679</v>
      </c>
      <c r="AK40" s="125">
        <f t="shared" si="101"/>
        <v>80.73865373467946</v>
      </c>
      <c r="AL40" s="125">
        <f t="shared" si="101"/>
        <v>43.597810882555706</v>
      </c>
      <c r="AM40" s="125">
        <f t="shared" si="101"/>
        <v>27.202260171521189</v>
      </c>
      <c r="AN40" s="125">
        <f t="shared" si="101"/>
        <v>27.203631428618205</v>
      </c>
      <c r="AO40" s="126">
        <f t="shared" si="101"/>
        <v>27.202738158237185</v>
      </c>
      <c r="AP40" s="120" t="s">
        <v>36</v>
      </c>
      <c r="AQ40" s="121"/>
      <c r="AR40" s="122"/>
      <c r="AS40" s="123" t="s">
        <v>37</v>
      </c>
      <c r="AT40" s="124">
        <f t="shared" ref="AT40:BE40" si="102">1000*AT25</f>
        <v>13426.875119446377</v>
      </c>
      <c r="AU40" s="125">
        <f t="shared" si="102"/>
        <v>5642.7329154672825</v>
      </c>
      <c r="AV40" s="125">
        <f t="shared" si="102"/>
        <v>3397.8926578400606</v>
      </c>
      <c r="AW40" s="125">
        <f t="shared" si="102"/>
        <v>2370.6401528840897</v>
      </c>
      <c r="AX40" s="125">
        <f t="shared" si="102"/>
        <v>1792.8207033774984</v>
      </c>
      <c r="AY40" s="126">
        <f t="shared" si="102"/>
        <v>1426.7200989504834</v>
      </c>
      <c r="AZ40" s="124">
        <f t="shared" si="102"/>
        <v>3350.6612540117303</v>
      </c>
      <c r="BA40" s="125">
        <f t="shared" si="102"/>
        <v>1405.312550837167</v>
      </c>
      <c r="BB40" s="125">
        <f t="shared" si="102"/>
        <v>846.49086019798426</v>
      </c>
      <c r="BC40" s="125">
        <f t="shared" si="102"/>
        <v>590.32321811480688</v>
      </c>
      <c r="BD40" s="125">
        <f t="shared" si="102"/>
        <v>446.31500795941162</v>
      </c>
      <c r="BE40" s="126">
        <f t="shared" si="102"/>
        <v>355.1241591574925</v>
      </c>
      <c r="BF40" s="224"/>
      <c r="CK40" s="19" t="e">
        <f t="shared" si="96"/>
        <v>#REF!</v>
      </c>
      <c r="CL40" s="20" t="e">
        <f t="shared" si="96"/>
        <v>#REF!</v>
      </c>
      <c r="CN40" s="19" t="e">
        <f t="shared" ref="CN40:CY40" si="103">$B$8-CN34</f>
        <v>#REF!</v>
      </c>
      <c r="CO40" s="20" t="e">
        <f t="shared" si="103"/>
        <v>#REF!</v>
      </c>
      <c r="CP40" s="19" t="e">
        <f t="shared" si="103"/>
        <v>#REF!</v>
      </c>
      <c r="CQ40" s="20" t="e">
        <f t="shared" si="103"/>
        <v>#REF!</v>
      </c>
      <c r="CR40" s="19" t="e">
        <f t="shared" si="103"/>
        <v>#REF!</v>
      </c>
      <c r="CS40" s="20" t="e">
        <f t="shared" si="103"/>
        <v>#REF!</v>
      </c>
      <c r="CT40" s="19" t="e">
        <f t="shared" si="103"/>
        <v>#REF!</v>
      </c>
      <c r="CU40" s="20" t="e">
        <f t="shared" si="103"/>
        <v>#REF!</v>
      </c>
      <c r="CV40" s="19" t="e">
        <f t="shared" si="103"/>
        <v>#REF!</v>
      </c>
      <c r="CW40" s="20" t="e">
        <f t="shared" si="103"/>
        <v>#REF!</v>
      </c>
      <c r="CX40" s="19" t="e">
        <f t="shared" si="103"/>
        <v>#REF!</v>
      </c>
      <c r="CY40" s="20" t="e">
        <f t="shared" si="103"/>
        <v>#REF!</v>
      </c>
    </row>
    <row r="41" spans="1:103" ht="13.5" thickBot="1" x14ac:dyDescent="0.35">
      <c r="J41" s="61" t="s">
        <v>38</v>
      </c>
      <c r="K41" s="62"/>
      <c r="L41" s="63"/>
      <c r="M41" s="68" t="s">
        <v>37</v>
      </c>
      <c r="N41" s="42">
        <v>4.5</v>
      </c>
      <c r="O41" s="43">
        <v>4.5</v>
      </c>
      <c r="P41" s="43">
        <v>4.5</v>
      </c>
      <c r="Q41" s="43">
        <v>4.5</v>
      </c>
      <c r="R41" s="43">
        <v>4.5</v>
      </c>
      <c r="S41" s="44">
        <v>4.5</v>
      </c>
      <c r="T41" s="42">
        <v>4.5</v>
      </c>
      <c r="U41" s="43">
        <v>4.5</v>
      </c>
      <c r="V41" s="43">
        <v>4.5</v>
      </c>
      <c r="W41" s="43">
        <v>4.5</v>
      </c>
      <c r="X41" s="43">
        <v>4.5</v>
      </c>
      <c r="Y41" s="44">
        <v>4.5</v>
      </c>
      <c r="Z41" s="61" t="s">
        <v>38</v>
      </c>
      <c r="AA41" s="62"/>
      <c r="AB41" s="63"/>
      <c r="AC41" s="68" t="s">
        <v>37</v>
      </c>
      <c r="AD41" s="42">
        <v>4.5</v>
      </c>
      <c r="AE41" s="43">
        <v>4.5</v>
      </c>
      <c r="AF41" s="43">
        <v>4.5</v>
      </c>
      <c r="AG41" s="43">
        <v>4.5</v>
      </c>
      <c r="AH41" s="43">
        <v>4.5</v>
      </c>
      <c r="AI41" s="44">
        <v>4.5</v>
      </c>
      <c r="AJ41" s="42">
        <v>4.5</v>
      </c>
      <c r="AK41" s="43">
        <v>4.5</v>
      </c>
      <c r="AL41" s="43">
        <v>4.5</v>
      </c>
      <c r="AM41" s="43">
        <v>4.5</v>
      </c>
      <c r="AN41" s="43">
        <v>4.5</v>
      </c>
      <c r="AO41" s="44">
        <v>4.5</v>
      </c>
      <c r="AP41" s="61" t="s">
        <v>38</v>
      </c>
      <c r="AQ41" s="62"/>
      <c r="AR41" s="63"/>
      <c r="AS41" s="68" t="s">
        <v>37</v>
      </c>
      <c r="AT41" s="42">
        <v>4.5</v>
      </c>
      <c r="AU41" s="43">
        <v>4.5</v>
      </c>
      <c r="AV41" s="43">
        <v>4.5</v>
      </c>
      <c r="AW41" s="43">
        <v>4.5</v>
      </c>
      <c r="AX41" s="43">
        <v>4.5</v>
      </c>
      <c r="AY41" s="44">
        <v>4.5</v>
      </c>
      <c r="AZ41" s="42">
        <v>4.5</v>
      </c>
      <c r="BA41" s="43">
        <v>4.5</v>
      </c>
      <c r="BB41" s="43">
        <v>4.5</v>
      </c>
      <c r="BC41" s="43">
        <v>4.5</v>
      </c>
      <c r="BD41" s="43">
        <v>4.5</v>
      </c>
      <c r="BE41" s="44">
        <v>4.5</v>
      </c>
      <c r="BF41" s="172"/>
      <c r="CK41" s="32" t="e">
        <f t="shared" si="96"/>
        <v>#REF!</v>
      </c>
      <c r="CL41" s="33" t="e">
        <f t="shared" si="96"/>
        <v>#REF!</v>
      </c>
      <c r="CN41" s="32" t="e">
        <f t="shared" ref="CN41:CY41" si="104">$B$8-CN35</f>
        <v>#REF!</v>
      </c>
      <c r="CO41" s="33" t="e">
        <f t="shared" si="104"/>
        <v>#REF!</v>
      </c>
      <c r="CP41" s="32" t="e">
        <f t="shared" si="104"/>
        <v>#REF!</v>
      </c>
      <c r="CQ41" s="33" t="e">
        <f t="shared" si="104"/>
        <v>#REF!</v>
      </c>
      <c r="CR41" s="32" t="e">
        <f t="shared" si="104"/>
        <v>#REF!</v>
      </c>
      <c r="CS41" s="33" t="e">
        <f t="shared" si="104"/>
        <v>#REF!</v>
      </c>
      <c r="CT41" s="32" t="e">
        <f t="shared" si="104"/>
        <v>#REF!</v>
      </c>
      <c r="CU41" s="33" t="e">
        <f t="shared" si="104"/>
        <v>#REF!</v>
      </c>
      <c r="CV41" s="32" t="e">
        <f t="shared" si="104"/>
        <v>#REF!</v>
      </c>
      <c r="CW41" s="33" t="e">
        <f t="shared" si="104"/>
        <v>#REF!</v>
      </c>
      <c r="CX41" s="32" t="e">
        <f t="shared" si="104"/>
        <v>#REF!</v>
      </c>
      <c r="CY41" s="33" t="e">
        <f t="shared" si="104"/>
        <v>#REF!</v>
      </c>
    </row>
    <row r="42" spans="1:103" ht="13" x14ac:dyDescent="0.3">
      <c r="C42" s="73"/>
      <c r="D42" s="84"/>
      <c r="J42" s="105" t="s">
        <v>30</v>
      </c>
      <c r="K42" s="127"/>
      <c r="L42" s="128"/>
      <c r="M42" s="129" t="s">
        <v>4</v>
      </c>
      <c r="N42" s="99">
        <v>-41.3</v>
      </c>
      <c r="O42" s="100">
        <v>-41.3</v>
      </c>
      <c r="P42" s="100">
        <v>-41.3</v>
      </c>
      <c r="Q42" s="100">
        <v>-41.3</v>
      </c>
      <c r="R42" s="100">
        <v>-41.3</v>
      </c>
      <c r="S42" s="101">
        <v>-41.3</v>
      </c>
      <c r="T42" s="99">
        <v>-53.3</v>
      </c>
      <c r="U42" s="100">
        <v>-53.3</v>
      </c>
      <c r="V42" s="100">
        <v>-53.3</v>
      </c>
      <c r="W42" s="100">
        <v>-53.3</v>
      </c>
      <c r="X42" s="100">
        <v>-53.3</v>
      </c>
      <c r="Y42" s="101">
        <v>-53.3</v>
      </c>
      <c r="Z42" s="105" t="s">
        <v>30</v>
      </c>
      <c r="AA42" s="127"/>
      <c r="AB42" s="128"/>
      <c r="AC42" s="129" t="s">
        <v>4</v>
      </c>
      <c r="AD42" s="99">
        <v>-41.3</v>
      </c>
      <c r="AE42" s="100">
        <v>-41.3</v>
      </c>
      <c r="AF42" s="100">
        <v>-41.3</v>
      </c>
      <c r="AG42" s="100">
        <v>-41.3</v>
      </c>
      <c r="AH42" s="100">
        <v>-41.3</v>
      </c>
      <c r="AI42" s="101">
        <v>-41.3</v>
      </c>
      <c r="AJ42" s="99">
        <v>-53.3</v>
      </c>
      <c r="AK42" s="100">
        <v>-53.3</v>
      </c>
      <c r="AL42" s="100">
        <v>-53.3</v>
      </c>
      <c r="AM42" s="100">
        <v>-53.3</v>
      </c>
      <c r="AN42" s="100">
        <v>-53.3</v>
      </c>
      <c r="AO42" s="101">
        <v>-53.3</v>
      </c>
      <c r="AP42" s="105" t="s">
        <v>30</v>
      </c>
      <c r="AQ42" s="127"/>
      <c r="AR42" s="128"/>
      <c r="AS42" s="129" t="s">
        <v>4</v>
      </c>
      <c r="AT42" s="99">
        <v>-21.3</v>
      </c>
      <c r="AU42" s="100">
        <v>-21.3</v>
      </c>
      <c r="AV42" s="100">
        <v>-21.3</v>
      </c>
      <c r="AW42" s="100">
        <v>-21.3</v>
      </c>
      <c r="AX42" s="100">
        <v>-21.3</v>
      </c>
      <c r="AY42" s="101">
        <v>-21.3</v>
      </c>
      <c r="AZ42" s="99">
        <v>-33.299999999999997</v>
      </c>
      <c r="BA42" s="100">
        <v>-33.299999999999997</v>
      </c>
      <c r="BB42" s="100">
        <v>-33.299999999999997</v>
      </c>
      <c r="BC42" s="100">
        <v>-33.299999999999997</v>
      </c>
      <c r="BD42" s="100">
        <v>-33.299999999999997</v>
      </c>
      <c r="BE42" s="101">
        <v>-33.299999999999997</v>
      </c>
      <c r="BF42" s="172"/>
    </row>
    <row r="43" spans="1:103" x14ac:dyDescent="0.25">
      <c r="C43" s="73"/>
      <c r="D43" s="94"/>
      <c r="J43" s="64" t="s">
        <v>26</v>
      </c>
      <c r="K43" s="41"/>
      <c r="L43" s="65"/>
      <c r="M43" s="69" t="s">
        <v>2</v>
      </c>
      <c r="N43" s="45">
        <v>0.89700788883406812</v>
      </c>
      <c r="O43" s="46">
        <v>0.37482864826796142</v>
      </c>
      <c r="P43" s="46">
        <v>0.2248693887122126</v>
      </c>
      <c r="Q43" s="46">
        <v>0.15644190400864644</v>
      </c>
      <c r="R43" s="46">
        <v>0.11804161831143764</v>
      </c>
      <c r="S43" s="47">
        <v>9.3762129312105813E-2</v>
      </c>
      <c r="T43" s="45">
        <v>0.20347963788247561</v>
      </c>
      <c r="U43" s="46">
        <v>8.318120130372364E-2</v>
      </c>
      <c r="V43" s="46">
        <v>4.9123009601811797E-2</v>
      </c>
      <c r="W43" s="46">
        <v>3.3730958818682162E-2</v>
      </c>
      <c r="X43" s="46">
        <v>2.5161369260037623E-2</v>
      </c>
      <c r="Y43" s="47">
        <v>0.02</v>
      </c>
      <c r="Z43" s="64" t="s">
        <v>26</v>
      </c>
      <c r="AA43" s="41"/>
      <c r="AB43" s="65"/>
      <c r="AC43" s="69" t="s">
        <v>2</v>
      </c>
      <c r="AD43" s="45">
        <v>0.80950779858366817</v>
      </c>
      <c r="AE43" s="46">
        <v>0.33085955832562003</v>
      </c>
      <c r="AF43" s="46">
        <v>0.19537813780682736</v>
      </c>
      <c r="AG43" s="46">
        <v>0.13415703632399514</v>
      </c>
      <c r="AH43" s="46">
        <v>0.10005205716704416</v>
      </c>
      <c r="AI43" s="47">
        <v>7.8602867100672075E-2</v>
      </c>
      <c r="AJ43" s="45">
        <v>0.10724353196605001</v>
      </c>
      <c r="AK43" s="46">
        <v>3.0702152998159135E-2</v>
      </c>
      <c r="AL43" s="46">
        <v>1.7791636755122606E-2</v>
      </c>
      <c r="AM43" s="46">
        <v>1.7793661792194843E-2</v>
      </c>
      <c r="AN43" s="46">
        <v>1.7791545170621269E-2</v>
      </c>
      <c r="AO43" s="47">
        <v>1.7791341287304589E-2</v>
      </c>
      <c r="AP43" s="64" t="s">
        <v>26</v>
      </c>
      <c r="AQ43" s="41"/>
      <c r="AR43" s="65"/>
      <c r="AS43" s="69" t="s">
        <v>2</v>
      </c>
      <c r="AT43" s="45">
        <v>9.2285280625159487</v>
      </c>
      <c r="AU43" s="46">
        <v>3.8774112255653397</v>
      </c>
      <c r="AV43" s="46">
        <v>2.3342881594810283</v>
      </c>
      <c r="AW43" s="46">
        <v>1.6280944776724962</v>
      </c>
      <c r="AX43" s="46">
        <v>1.2307959141372267</v>
      </c>
      <c r="AY43" s="47">
        <v>0.97899787656241211</v>
      </c>
      <c r="AZ43" s="45">
        <v>2.2958042427036878</v>
      </c>
      <c r="BA43" s="46">
        <v>0.96124313591975485</v>
      </c>
      <c r="BB43" s="46">
        <v>0.57940095206738851</v>
      </c>
      <c r="BC43" s="46">
        <v>0.40388240181059909</v>
      </c>
      <c r="BD43" s="46">
        <v>0.30526466167905802</v>
      </c>
      <c r="BE43" s="47">
        <v>0.24283466425246092</v>
      </c>
      <c r="BF43" s="200"/>
    </row>
    <row r="44" spans="1:103" x14ac:dyDescent="0.25">
      <c r="J44" s="64" t="s">
        <v>27</v>
      </c>
      <c r="K44" s="41"/>
      <c r="L44" s="65"/>
      <c r="M44" s="69" t="s">
        <v>25</v>
      </c>
      <c r="N44" s="176">
        <v>8</v>
      </c>
      <c r="O44" s="9">
        <v>8</v>
      </c>
      <c r="P44" s="9">
        <v>8</v>
      </c>
      <c r="Q44" s="9">
        <v>8</v>
      </c>
      <c r="R44" s="9">
        <v>8</v>
      </c>
      <c r="S44" s="177">
        <v>8</v>
      </c>
      <c r="T44" s="176">
        <v>8</v>
      </c>
      <c r="U44" s="9">
        <v>8</v>
      </c>
      <c r="V44" s="9">
        <v>8</v>
      </c>
      <c r="W44" s="9">
        <v>8</v>
      </c>
      <c r="X44" s="9">
        <v>8</v>
      </c>
      <c r="Y44" s="177">
        <v>8</v>
      </c>
      <c r="Z44" s="64" t="s">
        <v>27</v>
      </c>
      <c r="AA44" s="41"/>
      <c r="AB44" s="65"/>
      <c r="AC44" s="69" t="s">
        <v>25</v>
      </c>
      <c r="AD44" s="178">
        <v>2</v>
      </c>
      <c r="AE44" s="179">
        <v>2</v>
      </c>
      <c r="AF44" s="179">
        <v>2</v>
      </c>
      <c r="AG44" s="179">
        <v>2</v>
      </c>
      <c r="AH44" s="179">
        <v>2</v>
      </c>
      <c r="AI44" s="180">
        <v>2</v>
      </c>
      <c r="AJ44" s="178">
        <v>2</v>
      </c>
      <c r="AK44" s="179">
        <v>2</v>
      </c>
      <c r="AL44" s="179">
        <v>2</v>
      </c>
      <c r="AM44" s="179">
        <v>2</v>
      </c>
      <c r="AN44" s="179">
        <v>2</v>
      </c>
      <c r="AO44" s="180">
        <v>2</v>
      </c>
      <c r="AP44" s="64" t="s">
        <v>27</v>
      </c>
      <c r="AQ44" s="41"/>
      <c r="AR44" s="65"/>
      <c r="AS44" s="69" t="s">
        <v>25</v>
      </c>
      <c r="AT44" s="48">
        <v>8</v>
      </c>
      <c r="AU44" s="49">
        <v>8</v>
      </c>
      <c r="AV44" s="49">
        <v>8</v>
      </c>
      <c r="AW44" s="49">
        <v>8</v>
      </c>
      <c r="AX44" s="49">
        <v>8</v>
      </c>
      <c r="AY44" s="50">
        <v>8</v>
      </c>
      <c r="AZ44" s="48">
        <v>8</v>
      </c>
      <c r="BA44" s="49">
        <v>8</v>
      </c>
      <c r="BB44" s="49">
        <v>8</v>
      </c>
      <c r="BC44" s="49">
        <v>8</v>
      </c>
      <c r="BD44" s="49">
        <v>8</v>
      </c>
      <c r="BE44" s="50">
        <v>8</v>
      </c>
      <c r="BF44" s="219"/>
    </row>
    <row r="45" spans="1:103" x14ac:dyDescent="0.25">
      <c r="J45" s="64" t="s">
        <v>28</v>
      </c>
      <c r="K45" s="41"/>
      <c r="L45" s="65"/>
      <c r="M45" s="69" t="s">
        <v>25</v>
      </c>
      <c r="N45" s="48">
        <v>10</v>
      </c>
      <c r="O45" s="49">
        <v>10</v>
      </c>
      <c r="P45" s="49">
        <v>10</v>
      </c>
      <c r="Q45" s="49">
        <v>10</v>
      </c>
      <c r="R45" s="49">
        <v>10</v>
      </c>
      <c r="S45" s="50">
        <v>10</v>
      </c>
      <c r="T45" s="48">
        <v>10</v>
      </c>
      <c r="U45" s="49">
        <v>10</v>
      </c>
      <c r="V45" s="49">
        <v>10</v>
      </c>
      <c r="W45" s="49">
        <v>10</v>
      </c>
      <c r="X45" s="49">
        <v>10</v>
      </c>
      <c r="Y45" s="50">
        <v>10</v>
      </c>
      <c r="Z45" s="64" t="s">
        <v>28</v>
      </c>
      <c r="AA45" s="41"/>
      <c r="AB45" s="65"/>
      <c r="AC45" s="69" t="s">
        <v>25</v>
      </c>
      <c r="AD45" s="48">
        <v>10</v>
      </c>
      <c r="AE45" s="49">
        <v>10</v>
      </c>
      <c r="AF45" s="49">
        <v>10</v>
      </c>
      <c r="AG45" s="49">
        <v>10</v>
      </c>
      <c r="AH45" s="49">
        <v>10</v>
      </c>
      <c r="AI45" s="50">
        <v>10</v>
      </c>
      <c r="AJ45" s="48">
        <v>10</v>
      </c>
      <c r="AK45" s="49">
        <v>10</v>
      </c>
      <c r="AL45" s="49">
        <v>10</v>
      </c>
      <c r="AM45" s="49">
        <v>10</v>
      </c>
      <c r="AN45" s="49">
        <v>10</v>
      </c>
      <c r="AO45" s="50">
        <v>10</v>
      </c>
      <c r="AP45" s="64" t="s">
        <v>28</v>
      </c>
      <c r="AQ45" s="41"/>
      <c r="AR45" s="65"/>
      <c r="AS45" s="69" t="s">
        <v>25</v>
      </c>
      <c r="AT45" s="48">
        <v>10</v>
      </c>
      <c r="AU45" s="49">
        <v>10</v>
      </c>
      <c r="AV45" s="49">
        <v>10</v>
      </c>
      <c r="AW45" s="49">
        <v>10</v>
      </c>
      <c r="AX45" s="49">
        <v>10</v>
      </c>
      <c r="AY45" s="50">
        <v>10</v>
      </c>
      <c r="AZ45" s="48">
        <v>10</v>
      </c>
      <c r="BA45" s="49">
        <v>10</v>
      </c>
      <c r="BB45" s="49">
        <v>10</v>
      </c>
      <c r="BC45" s="49">
        <v>10</v>
      </c>
      <c r="BD45" s="49">
        <v>10</v>
      </c>
      <c r="BE45" s="50">
        <v>10</v>
      </c>
      <c r="BF45" s="219"/>
    </row>
    <row r="46" spans="1:103" x14ac:dyDescent="0.25">
      <c r="J46" s="64" t="s">
        <v>16</v>
      </c>
      <c r="K46" s="41"/>
      <c r="L46" s="65"/>
      <c r="M46" s="69" t="s">
        <v>2</v>
      </c>
      <c r="N46" s="45">
        <f>SQRT(N43^2+0.000001*(ABS(N45-N44))^2)</f>
        <v>0.8970101184660918</v>
      </c>
      <c r="O46" s="46">
        <f t="shared" ref="O46:Y46" si="105">SQRT(O43^2+0.000001*(ABS(O45-O44))^2)</f>
        <v>0.37483398400143381</v>
      </c>
      <c r="P46" s="46">
        <f t="shared" si="105"/>
        <v>0.2248782825881685</v>
      </c>
      <c r="Q46" s="46">
        <f t="shared" si="105"/>
        <v>0.15645468778483612</v>
      </c>
      <c r="R46" s="46">
        <f t="shared" si="105"/>
        <v>0.11805856027236285</v>
      </c>
      <c r="S46" s="47">
        <f t="shared" si="105"/>
        <v>9.3783457459938283E-2</v>
      </c>
      <c r="T46" s="45">
        <f t="shared" si="105"/>
        <v>0.20348946663840711</v>
      </c>
      <c r="U46" s="46">
        <f t="shared" si="105"/>
        <v>8.3205241723887782E-2</v>
      </c>
      <c r="V46" s="46">
        <f t="shared" si="105"/>
        <v>4.9163706861257872E-2</v>
      </c>
      <c r="W46" s="46">
        <f t="shared" si="105"/>
        <v>3.3790199508550285E-2</v>
      </c>
      <c r="X46" s="46">
        <f t="shared" si="105"/>
        <v>2.5240731032202021E-2</v>
      </c>
      <c r="Y46" s="47">
        <f t="shared" si="105"/>
        <v>2.0099751242241781E-2</v>
      </c>
      <c r="Z46" s="64" t="s">
        <v>16</v>
      </c>
      <c r="AA46" s="41"/>
      <c r="AB46" s="65"/>
      <c r="AC46" s="69" t="s">
        <v>2</v>
      </c>
      <c r="AD46" s="45">
        <f>SQRT(AD43^2+0.000001*(ABS(AD45-AD44))^2)</f>
        <v>0.80954732781214012</v>
      </c>
      <c r="AE46" s="46">
        <f t="shared" ref="AE46:AO46" si="106">SQRT(AE43^2+0.000001*(ABS(AE45-AE44))^2)</f>
        <v>0.33095626196738498</v>
      </c>
      <c r="AF46" s="46">
        <f t="shared" si="106"/>
        <v>0.19554185417159065</v>
      </c>
      <c r="AG46" s="46">
        <f t="shared" si="106"/>
        <v>0.13439535109235645</v>
      </c>
      <c r="AH46" s="46">
        <f t="shared" si="106"/>
        <v>0.10037138109719061</v>
      </c>
      <c r="AI46" s="47">
        <f t="shared" si="106"/>
        <v>7.9008928080603114E-2</v>
      </c>
      <c r="AJ46" s="45">
        <f t="shared" si="106"/>
        <v>0.10754150430672424</v>
      </c>
      <c r="AK46" s="46">
        <f t="shared" si="106"/>
        <v>3.172730998244843E-2</v>
      </c>
      <c r="AL46" s="46">
        <f t="shared" si="106"/>
        <v>1.9507494416921657E-2</v>
      </c>
      <c r="AM46" s="46">
        <f t="shared" si="106"/>
        <v>1.950934135164523E-2</v>
      </c>
      <c r="AN46" s="46">
        <f t="shared" si="106"/>
        <v>1.9507410888128057E-2</v>
      </c>
      <c r="AO46" s="47">
        <f t="shared" si="106"/>
        <v>1.9507224938502887E-2</v>
      </c>
      <c r="AP46" s="64" t="s">
        <v>16</v>
      </c>
      <c r="AQ46" s="41"/>
      <c r="AR46" s="65"/>
      <c r="AS46" s="69" t="s">
        <v>2</v>
      </c>
      <c r="AT46" s="45">
        <f>SQRT(AT43^2+0.000001*(ABS(AT45-AT44))^2)</f>
        <v>9.2285282792352312</v>
      </c>
      <c r="AU46" s="46">
        <f t="shared" ref="AU46:BE46" si="107">SQRT(AU43^2+0.000001*(ABS(AU45-AU44))^2)</f>
        <v>3.8774117413733751</v>
      </c>
      <c r="AV46" s="46">
        <f t="shared" si="107"/>
        <v>2.3342890162731189</v>
      </c>
      <c r="AW46" s="46">
        <f t="shared" si="107"/>
        <v>1.6280957061019719</v>
      </c>
      <c r="AX46" s="46">
        <f t="shared" si="107"/>
        <v>1.2307975391009243</v>
      </c>
      <c r="AY46" s="47">
        <f t="shared" si="107"/>
        <v>0.97899991946563092</v>
      </c>
      <c r="AZ46" s="45">
        <f t="shared" si="107"/>
        <v>2.2958051138579365</v>
      </c>
      <c r="BA46" s="46">
        <f t="shared" si="107"/>
        <v>0.96124521655654771</v>
      </c>
      <c r="BB46" s="46">
        <f t="shared" si="107"/>
        <v>0.57940440389817216</v>
      </c>
      <c r="BC46" s="46">
        <f t="shared" si="107"/>
        <v>0.40388735371672413</v>
      </c>
      <c r="BD46" s="46">
        <f t="shared" si="107"/>
        <v>0.3052712133006153</v>
      </c>
      <c r="BE46" s="47">
        <f t="shared" si="107"/>
        <v>0.24284290016923579</v>
      </c>
      <c r="BF46" s="200"/>
    </row>
    <row r="47" spans="1:103" ht="13" x14ac:dyDescent="0.3">
      <c r="D47" s="1"/>
      <c r="E47" s="1"/>
      <c r="F47" s="1"/>
      <c r="G47" s="1"/>
      <c r="J47" s="64" t="s">
        <v>29</v>
      </c>
      <c r="K47" s="41"/>
      <c r="L47" s="65"/>
      <c r="M47" s="69" t="s">
        <v>18</v>
      </c>
      <c r="N47" s="51">
        <f t="shared" ref="N47:S47" si="108">DEGREES(ATAN((N44-N45)*0.001/N43))</f>
        <v>-0.12774845189722933</v>
      </c>
      <c r="O47" s="52">
        <f t="shared" si="108"/>
        <v>-0.305714283267568</v>
      </c>
      <c r="P47" s="52">
        <f t="shared" si="108"/>
        <v>-0.50957819679027105</v>
      </c>
      <c r="Q47" s="52">
        <f t="shared" si="108"/>
        <v>-0.73244644701588779</v>
      </c>
      <c r="R47" s="52">
        <f t="shared" si="108"/>
        <v>-0.97067964028257314</v>
      </c>
      <c r="S47" s="53">
        <f t="shared" si="108"/>
        <v>-1.2219665353506053</v>
      </c>
      <c r="T47" s="51">
        <f t="shared" ref="T47:Y47" si="109">DEGREES(ATAN((T44-T45)*0.001/T43))</f>
        <v>-0.56314169926957158</v>
      </c>
      <c r="U47" s="52">
        <f t="shared" si="109"/>
        <v>-1.3773482800863821</v>
      </c>
      <c r="V47" s="52">
        <f t="shared" si="109"/>
        <v>-2.3314594462685481</v>
      </c>
      <c r="W47" s="52">
        <f t="shared" si="109"/>
        <v>-3.393249364404503</v>
      </c>
      <c r="X47" s="52">
        <f t="shared" si="109"/>
        <v>-4.5447102748319645</v>
      </c>
      <c r="Y47" s="53">
        <f t="shared" si="109"/>
        <v>-5.710593137499643</v>
      </c>
      <c r="Z47" s="64" t="s">
        <v>29</v>
      </c>
      <c r="AA47" s="41"/>
      <c r="AB47" s="65"/>
      <c r="AC47" s="69" t="s">
        <v>18</v>
      </c>
      <c r="AD47" s="51">
        <f t="shared" ref="AD47:AI47" si="110">DEGREES(ATAN((AD44-AD45)*0.001/AD43))</f>
        <v>-0.56620988173846776</v>
      </c>
      <c r="AE47" s="52">
        <f t="shared" si="110"/>
        <v>-1.3851101733163895</v>
      </c>
      <c r="AF47" s="52">
        <f t="shared" si="110"/>
        <v>-2.3447368976716412</v>
      </c>
      <c r="AG47" s="52">
        <f t="shared" si="110"/>
        <v>-3.4125983920034479</v>
      </c>
      <c r="AH47" s="52">
        <f t="shared" si="110"/>
        <v>-4.5715515349813369</v>
      </c>
      <c r="AI47" s="53">
        <f t="shared" si="110"/>
        <v>-5.8114078043519264</v>
      </c>
      <c r="AJ47" s="51">
        <f t="shared" ref="AJ47:AO47" si="111">DEGREES(ATAN((AJ44-AJ45)*0.001/AJ43))</f>
        <v>-4.2661672874034222</v>
      </c>
      <c r="AK47" s="52">
        <f t="shared" si="111"/>
        <v>-14.604697751004068</v>
      </c>
      <c r="AL47" s="52">
        <f t="shared" si="111"/>
        <v>-24.211041247874434</v>
      </c>
      <c r="AM47" s="52">
        <f t="shared" si="111"/>
        <v>-24.208602305726551</v>
      </c>
      <c r="AN47" s="52">
        <f t="shared" si="111"/>
        <v>-24.211151562598115</v>
      </c>
      <c r="AO47" s="53">
        <f t="shared" si="111"/>
        <v>-24.211397146098786</v>
      </c>
      <c r="AP47" s="64" t="s">
        <v>29</v>
      </c>
      <c r="AQ47" s="41"/>
      <c r="AR47" s="65"/>
      <c r="AS47" s="69" t="s">
        <v>18</v>
      </c>
      <c r="AT47" s="51">
        <f t="shared" ref="AT47:BE47" si="112">DEGREES(ATAN((AT44-AT45)*0.001/AT43))</f>
        <v>-1.2417100154638006E-2</v>
      </c>
      <c r="AU47" s="52">
        <f t="shared" si="112"/>
        <v>-2.9553622816159451E-2</v>
      </c>
      <c r="AV47" s="52">
        <f t="shared" si="112"/>
        <v>-4.909056772638052E-2</v>
      </c>
      <c r="AW47" s="52">
        <f t="shared" si="112"/>
        <v>-7.0383815531976354E-2</v>
      </c>
      <c r="AX47" s="52">
        <f t="shared" si="112"/>
        <v>-9.3103541253287223E-2</v>
      </c>
      <c r="AY47" s="53">
        <f t="shared" si="112"/>
        <v>-0.11704969168515095</v>
      </c>
      <c r="AZ47" s="51">
        <f t="shared" si="112"/>
        <v>-4.9913458606993533E-2</v>
      </c>
      <c r="BA47" s="52">
        <f t="shared" si="112"/>
        <v>-0.11921166392421796</v>
      </c>
      <c r="BB47" s="52">
        <f t="shared" si="112"/>
        <v>-0.19777513912113537</v>
      </c>
      <c r="BC47" s="52">
        <f t="shared" si="112"/>
        <v>-0.2837227417368296</v>
      </c>
      <c r="BD47" s="52">
        <f t="shared" si="112"/>
        <v>-0.37537892147958379</v>
      </c>
      <c r="BE47" s="53">
        <f t="shared" si="112"/>
        <v>-0.47188060431536671</v>
      </c>
      <c r="BF47" s="199"/>
    </row>
    <row r="48" spans="1:103" ht="13" x14ac:dyDescent="0.3">
      <c r="D48" s="73"/>
      <c r="E48" s="92"/>
      <c r="J48" s="64" t="s">
        <v>20</v>
      </c>
      <c r="K48" s="41"/>
      <c r="L48" s="65"/>
      <c r="M48" s="69" t="s">
        <v>18</v>
      </c>
      <c r="N48" s="54">
        <v>5</v>
      </c>
      <c r="O48" s="55">
        <v>10</v>
      </c>
      <c r="P48" s="55">
        <v>15</v>
      </c>
      <c r="Q48" s="55">
        <v>20</v>
      </c>
      <c r="R48" s="55">
        <v>25</v>
      </c>
      <c r="S48" s="56">
        <v>30</v>
      </c>
      <c r="T48" s="54">
        <v>5</v>
      </c>
      <c r="U48" s="55">
        <v>10</v>
      </c>
      <c r="V48" s="55">
        <v>15</v>
      </c>
      <c r="W48" s="55">
        <v>20</v>
      </c>
      <c r="X48" s="55">
        <v>25</v>
      </c>
      <c r="Y48" s="56">
        <v>30</v>
      </c>
      <c r="Z48" s="64" t="s">
        <v>20</v>
      </c>
      <c r="AA48" s="41"/>
      <c r="AB48" s="65"/>
      <c r="AC48" s="69" t="s">
        <v>18</v>
      </c>
      <c r="AD48" s="54">
        <v>5</v>
      </c>
      <c r="AE48" s="55">
        <v>10</v>
      </c>
      <c r="AF48" s="55">
        <v>15</v>
      </c>
      <c r="AG48" s="55">
        <v>20</v>
      </c>
      <c r="AH48" s="55">
        <v>25</v>
      </c>
      <c r="AI48" s="56">
        <v>30</v>
      </c>
      <c r="AJ48" s="54">
        <v>5</v>
      </c>
      <c r="AK48" s="55">
        <v>10</v>
      </c>
      <c r="AL48" s="55">
        <v>15</v>
      </c>
      <c r="AM48" s="55">
        <v>20</v>
      </c>
      <c r="AN48" s="55">
        <v>25</v>
      </c>
      <c r="AO48" s="56">
        <v>30</v>
      </c>
      <c r="AP48" s="64" t="s">
        <v>20</v>
      </c>
      <c r="AQ48" s="41"/>
      <c r="AR48" s="65"/>
      <c r="AS48" s="69" t="s">
        <v>18</v>
      </c>
      <c r="AT48" s="54">
        <v>5</v>
      </c>
      <c r="AU48" s="55">
        <v>10</v>
      </c>
      <c r="AV48" s="55">
        <v>15</v>
      </c>
      <c r="AW48" s="55">
        <v>20</v>
      </c>
      <c r="AX48" s="55">
        <v>25</v>
      </c>
      <c r="AY48" s="56">
        <v>30</v>
      </c>
      <c r="AZ48" s="54">
        <v>5</v>
      </c>
      <c r="BA48" s="55">
        <v>10</v>
      </c>
      <c r="BB48" s="55">
        <v>15</v>
      </c>
      <c r="BC48" s="55">
        <v>20</v>
      </c>
      <c r="BD48" s="55">
        <v>25</v>
      </c>
      <c r="BE48" s="56">
        <v>30</v>
      </c>
      <c r="BF48" s="220"/>
    </row>
    <row r="49" spans="4:58" ht="13" x14ac:dyDescent="0.3">
      <c r="D49" s="73"/>
      <c r="E49" s="77"/>
      <c r="F49" s="73"/>
      <c r="G49" s="73"/>
      <c r="J49" s="66" t="s">
        <v>22</v>
      </c>
      <c r="K49" s="41"/>
      <c r="L49" s="65"/>
      <c r="M49" s="69" t="s">
        <v>18</v>
      </c>
      <c r="N49" s="51">
        <f t="shared" ref="N49:Y49" si="113">DEGREES(ACOS(COS(RADIANS(N$47))*COS(RADIANS(N$48))+SIN(RADIANS(N$47))*SIN(RADIANS(N$48))))</f>
        <v>5.1277484518972551</v>
      </c>
      <c r="O49" s="52">
        <f t="shared" si="113"/>
        <v>10.305714283267548</v>
      </c>
      <c r="P49" s="52">
        <f t="shared" si="113"/>
        <v>15.509578196790256</v>
      </c>
      <c r="Q49" s="52">
        <f t="shared" si="113"/>
        <v>20.732446447015864</v>
      </c>
      <c r="R49" s="52">
        <f t="shared" si="113"/>
        <v>25.970679640282551</v>
      </c>
      <c r="S49" s="53">
        <f t="shared" si="113"/>
        <v>31.221966535350589</v>
      </c>
      <c r="T49" s="51">
        <f t="shared" si="113"/>
        <v>5.5631416992695648</v>
      </c>
      <c r="U49" s="52">
        <f t="shared" si="113"/>
        <v>11.377348280086377</v>
      </c>
      <c r="V49" s="52">
        <f t="shared" si="113"/>
        <v>17.33145944626856</v>
      </c>
      <c r="W49" s="52">
        <f t="shared" si="113"/>
        <v>23.3932493644045</v>
      </c>
      <c r="X49" s="52">
        <f t="shared" si="113"/>
        <v>29.544710274831964</v>
      </c>
      <c r="Y49" s="53">
        <f t="shared" si="113"/>
        <v>35.710593137499629</v>
      </c>
      <c r="Z49" s="66" t="s">
        <v>22</v>
      </c>
      <c r="AA49" s="41"/>
      <c r="AB49" s="65"/>
      <c r="AC49" s="69" t="s">
        <v>18</v>
      </c>
      <c r="AD49" s="51">
        <f t="shared" ref="AD49:AO49" si="114">DEGREES(ACOS(COS(RADIANS(AD$47))*COS(RADIANS(AD$48))+SIN(RADIANS(AD$47))*SIN(RADIANS(AD$48))))</f>
        <v>5.5662098817384766</v>
      </c>
      <c r="AE49" s="52">
        <f t="shared" si="114"/>
        <v>11.385110173316383</v>
      </c>
      <c r="AF49" s="52">
        <f t="shared" si="114"/>
        <v>17.344736897671638</v>
      </c>
      <c r="AG49" s="52">
        <f t="shared" si="114"/>
        <v>23.412598392003428</v>
      </c>
      <c r="AH49" s="52">
        <f t="shared" si="114"/>
        <v>29.571551534981324</v>
      </c>
      <c r="AI49" s="53">
        <f t="shared" si="114"/>
        <v>35.811407804351923</v>
      </c>
      <c r="AJ49" s="51">
        <f t="shared" si="114"/>
        <v>9.2661672874034124</v>
      </c>
      <c r="AK49" s="52">
        <f t="shared" si="114"/>
        <v>24.604697751004078</v>
      </c>
      <c r="AL49" s="52">
        <f t="shared" si="114"/>
        <v>39.211041247874434</v>
      </c>
      <c r="AM49" s="52">
        <f t="shared" si="114"/>
        <v>44.208602305726558</v>
      </c>
      <c r="AN49" s="52">
        <f t="shared" si="114"/>
        <v>49.211151562598118</v>
      </c>
      <c r="AO49" s="53">
        <f t="shared" si="114"/>
        <v>54.211397146098776</v>
      </c>
      <c r="AP49" s="66" t="s">
        <v>22</v>
      </c>
      <c r="AQ49" s="41"/>
      <c r="AR49" s="65"/>
      <c r="AS49" s="69" t="s">
        <v>18</v>
      </c>
      <c r="AT49" s="51">
        <f t="shared" ref="AT49:BE49" si="115">DEGREES(ACOS(COS(RADIANS(AT$47))*COS(RADIANS(AT$48))+SIN(RADIANS(AT$47))*SIN(RADIANS(AT$48))))</f>
        <v>5.0124171001546074</v>
      </c>
      <c r="AU49" s="52">
        <f t="shared" si="115"/>
        <v>10.029553622816142</v>
      </c>
      <c r="AV49" s="52">
        <f t="shared" si="115"/>
        <v>15.049090567726347</v>
      </c>
      <c r="AW49" s="52">
        <f t="shared" si="115"/>
        <v>20.070383815531979</v>
      </c>
      <c r="AX49" s="52">
        <f t="shared" si="115"/>
        <v>25.093103541253281</v>
      </c>
      <c r="AY49" s="53">
        <f t="shared" si="115"/>
        <v>30.117049691685157</v>
      </c>
      <c r="AZ49" s="51">
        <f t="shared" si="115"/>
        <v>5.04991345860702</v>
      </c>
      <c r="BA49" s="52">
        <f t="shared" si="115"/>
        <v>10.119211663924217</v>
      </c>
      <c r="BB49" s="52">
        <f t="shared" si="115"/>
        <v>15.197775139121127</v>
      </c>
      <c r="BC49" s="52">
        <f t="shared" si="115"/>
        <v>20.283722741736796</v>
      </c>
      <c r="BD49" s="52">
        <f t="shared" si="115"/>
        <v>25.375378921479584</v>
      </c>
      <c r="BE49" s="53">
        <f t="shared" si="115"/>
        <v>30.471880604315356</v>
      </c>
      <c r="BF49" s="199"/>
    </row>
    <row r="50" spans="4:58" ht="13" x14ac:dyDescent="0.3">
      <c r="D50" s="73"/>
      <c r="E50" s="91"/>
      <c r="J50" s="130" t="s">
        <v>32</v>
      </c>
      <c r="K50" s="127"/>
      <c r="L50" s="128"/>
      <c r="M50" s="129" t="s">
        <v>1</v>
      </c>
      <c r="N50" s="102">
        <f t="shared" ref="N50:S50" si="116">IF(AND(N49&gt;=0,N49&lt;$D$12),$D$4-0.001*2.5*($D$10*N49)^2,IF(AND(N49&gt;=$D$12,N49&lt;$D$13),$D$11,IF(AND(N49&gt;=$D$13,N49&lt;36),29-25*LOG10(N49),-10)))</f>
        <v>11.251832195618796</v>
      </c>
      <c r="O50" s="103">
        <f t="shared" si="116"/>
        <v>3.6730475533755218</v>
      </c>
      <c r="P50" s="103">
        <f t="shared" si="116"/>
        <v>-0.76499966923209684</v>
      </c>
      <c r="Q50" s="103">
        <f t="shared" si="116"/>
        <v>-3.9162638062660804</v>
      </c>
      <c r="R50" s="103">
        <f t="shared" si="116"/>
        <v>-6.3620828764297244</v>
      </c>
      <c r="S50" s="104">
        <f t="shared" si="116"/>
        <v>-8.3615063475274027</v>
      </c>
      <c r="T50" s="102">
        <f t="shared" ref="T50:Y50" si="117">IF(AND(T49&gt;=0,T49&lt;$D$12),$D$4-0.001*2.5*($D$10*T49)^2,IF(AND(T49&gt;=$D$12,T49&lt;$D$13),$D$11,IF(AND(T49&gt;=$D$13,T49&lt;36),29-25*LOG10(T49),-10)))</f>
        <v>10.366996949137398</v>
      </c>
      <c r="U50" s="103">
        <f t="shared" si="117"/>
        <v>2.5989736803351455</v>
      </c>
      <c r="V50" s="103">
        <f t="shared" si="117"/>
        <v>-1.9708783822933782</v>
      </c>
      <c r="W50" s="103">
        <f t="shared" si="117"/>
        <v>-5.2272637570909879</v>
      </c>
      <c r="X50" s="103">
        <f t="shared" si="117"/>
        <v>-7.7619933875429297</v>
      </c>
      <c r="Y50" s="104">
        <f t="shared" si="117"/>
        <v>-9.819926592402723</v>
      </c>
      <c r="Z50" s="130" t="s">
        <v>32</v>
      </c>
      <c r="AA50" s="127"/>
      <c r="AB50" s="128"/>
      <c r="AC50" s="129" t="s">
        <v>1</v>
      </c>
      <c r="AD50" s="102">
        <f t="shared" ref="AD50:AI50" si="118">IF(AND(AD49&gt;=0,AD49&lt;$D$12),$D$4-0.001*2.5*($D$10*AD49)^2,IF(AND(AD49&gt;=$D$12,AD49&lt;$D$13),$D$11,IF(AND(AD49&gt;=$D$13,AD49&lt;36),29-25*LOG10(AD49),-10)))</f>
        <v>10.361010550290267</v>
      </c>
      <c r="AE50" s="103">
        <f t="shared" si="118"/>
        <v>2.5915690593965266</v>
      </c>
      <c r="AF50" s="103">
        <f t="shared" si="118"/>
        <v>-1.9791929103671926</v>
      </c>
      <c r="AG50" s="103">
        <f t="shared" si="118"/>
        <v>-5.2362403880013133</v>
      </c>
      <c r="AH50" s="103">
        <f t="shared" si="118"/>
        <v>-7.7718527829227853</v>
      </c>
      <c r="AI50" s="104">
        <f t="shared" si="118"/>
        <v>-9.8505348541469786</v>
      </c>
      <c r="AJ50" s="102">
        <f t="shared" ref="AJ50:AO50" si="119">IF(AND(AJ49&gt;=0,AJ49&lt;$D$12),$D$4-0.001*2.5*($D$10*AJ49)^2,IF(AND(AJ49&gt;=$D$12,AJ49&lt;$D$13),$D$11,IF(AND(AJ49&gt;=$D$13,AJ49&lt;36),29-25*LOG10(AJ49),-10)))</f>
        <v>4.8274965874021625</v>
      </c>
      <c r="AK50" s="103">
        <f t="shared" si="119"/>
        <v>-5.7754508610790225</v>
      </c>
      <c r="AL50" s="103">
        <f t="shared" si="119"/>
        <v>-10</v>
      </c>
      <c r="AM50" s="103">
        <f t="shared" si="119"/>
        <v>-10</v>
      </c>
      <c r="AN50" s="103">
        <f t="shared" si="119"/>
        <v>-10</v>
      </c>
      <c r="AO50" s="104">
        <f t="shared" si="119"/>
        <v>-10</v>
      </c>
      <c r="AP50" s="130" t="s">
        <v>32</v>
      </c>
      <c r="AQ50" s="127"/>
      <c r="AR50" s="128"/>
      <c r="AS50" s="129" t="s">
        <v>1</v>
      </c>
      <c r="AT50" s="102">
        <f t="shared" ref="AT50:AY50" si="120">IF(AND(AT49&gt;=0,AT49&lt;$D$12),$D$4-0.001*2.5*($D$10*AT49)^2,IF(AND(AT49&gt;=$D$12,AT49&lt;$D$13),$D$11,IF(AND(AT49&gt;=$D$13,AT49&lt;36),29-25*LOG10(AT49),-10)))</f>
        <v>11.498819926591427</v>
      </c>
      <c r="AU50" s="103">
        <f t="shared" si="120"/>
        <v>3.9679598835167091</v>
      </c>
      <c r="AV50" s="103">
        <f t="shared" si="120"/>
        <v>-0.43775639633320296</v>
      </c>
      <c r="AW50" s="103">
        <f t="shared" si="120"/>
        <v>-3.5638919446905746</v>
      </c>
      <c r="AX50" s="103">
        <f t="shared" si="120"/>
        <v>-5.9888594657921459</v>
      </c>
      <c r="AY50" s="104">
        <f t="shared" si="120"/>
        <v>-7.9703106379359525</v>
      </c>
      <c r="AZ50" s="102">
        <f t="shared" ref="AZ50:BE50" si="121">IF(AND(AZ49&gt;=0,AZ49&lt;$D$12),$D$4-0.001*2.5*($D$10*AZ49)^2,IF(AND(AZ49&gt;=$D$12,AZ49&lt;$D$13),$D$11,IF(AND(AZ49&gt;=$D$13,AZ49&lt;36),29-25*LOG10(AZ49),-10)))</f>
        <v>11.417901610258575</v>
      </c>
      <c r="BA50" s="103">
        <f t="shared" si="121"/>
        <v>3.8713329960601364</v>
      </c>
      <c r="BB50" s="103">
        <f t="shared" si="121"/>
        <v>-0.54450036387359546</v>
      </c>
      <c r="BC50" s="103">
        <f t="shared" si="121"/>
        <v>-3.6786916385978188</v>
      </c>
      <c r="BD50" s="103">
        <f t="shared" si="121"/>
        <v>-6.1103134033558391</v>
      </c>
      <c r="BE50" s="104">
        <f t="shared" si="121"/>
        <v>-8.0974814498180905</v>
      </c>
      <c r="BF50" s="221"/>
    </row>
    <row r="51" spans="4:58" ht="13" x14ac:dyDescent="0.3">
      <c r="D51" s="73"/>
      <c r="J51" s="67" t="s">
        <v>3</v>
      </c>
      <c r="K51" s="41"/>
      <c r="L51" s="65"/>
      <c r="M51" s="69" t="s">
        <v>1</v>
      </c>
      <c r="N51" s="51">
        <f t="shared" ref="N51:S51" si="122">32.4+20*LOG10(N46)+20*LOG10(3600)</f>
        <v>102.58199685547405</v>
      </c>
      <c r="O51" s="52">
        <f t="shared" si="122"/>
        <v>95.002829194090467</v>
      </c>
      <c r="P51" s="52">
        <f t="shared" si="122"/>
        <v>90.565000332814606</v>
      </c>
      <c r="Q51" s="52">
        <f t="shared" si="122"/>
        <v>87.413821620481997</v>
      </c>
      <c r="R51" s="52">
        <f t="shared" si="122"/>
        <v>84.967999669013878</v>
      </c>
      <c r="S51" s="53">
        <f t="shared" si="122"/>
        <v>82.968574806924153</v>
      </c>
      <c r="T51" s="51">
        <f t="shared" ref="T51:Y51" si="123">32.4+20*LOG10(T46)+20*LOG10(3600)</f>
        <v>89.696888684682335</v>
      </c>
      <c r="U51" s="52">
        <f t="shared" si="123"/>
        <v>81.929063747903768</v>
      </c>
      <c r="V51" s="52">
        <f t="shared" si="123"/>
        <v>77.358942425873778</v>
      </c>
      <c r="W51" s="52">
        <f t="shared" si="123"/>
        <v>74.101865135369678</v>
      </c>
      <c r="X51" s="52">
        <f t="shared" si="123"/>
        <v>71.568088594659187</v>
      </c>
      <c r="Y51" s="53">
        <f t="shared" si="123"/>
        <v>69.589863666451791</v>
      </c>
      <c r="Z51" s="67" t="s">
        <v>3</v>
      </c>
      <c r="AA51" s="41"/>
      <c r="AB51" s="65"/>
      <c r="AC51" s="69" t="s">
        <v>1</v>
      </c>
      <c r="AD51" s="51">
        <f t="shared" ref="AD51:AI51" si="124">32.4+20*LOG10(AD46)+20*LOG10(3600)</f>
        <v>101.69089488706121</v>
      </c>
      <c r="AE51" s="52">
        <f t="shared" si="124"/>
        <v>93.921462069631843</v>
      </c>
      <c r="AF51" s="52">
        <f t="shared" si="124"/>
        <v>89.350844594259968</v>
      </c>
      <c r="AG51" s="52">
        <f t="shared" si="124"/>
        <v>86.093734938830465</v>
      </c>
      <c r="AH51" s="52">
        <f t="shared" si="124"/>
        <v>83.558248015879258</v>
      </c>
      <c r="AI51" s="53">
        <f t="shared" si="124"/>
        <v>81.479573410029474</v>
      </c>
      <c r="AJ51" s="51">
        <f t="shared" ref="AJ51:AO51" si="125">32.4+20*LOG10(AJ46)+20*LOG10(3600)</f>
        <v>84.157572158547154</v>
      </c>
      <c r="AK51" s="52">
        <f t="shared" si="125"/>
        <v>73.554715050607541</v>
      </c>
      <c r="AL51" s="52">
        <f t="shared" si="125"/>
        <v>69.330079841181046</v>
      </c>
      <c r="AM51" s="52">
        <f t="shared" si="125"/>
        <v>69.330902166768126</v>
      </c>
      <c r="AN51" s="52">
        <f t="shared" si="125"/>
        <v>69.330042649144971</v>
      </c>
      <c r="AO51" s="53">
        <f t="shared" si="125"/>
        <v>69.329959852630878</v>
      </c>
      <c r="AP51" s="67" t="s">
        <v>3</v>
      </c>
      <c r="AQ51" s="41"/>
      <c r="AR51" s="65"/>
      <c r="AS51" s="69" t="s">
        <v>1</v>
      </c>
      <c r="AT51" s="51">
        <f t="shared" ref="AT51:BE51" si="126">32.4+20*LOG10(AT46)+20*LOG10(3600)</f>
        <v>122.82869896290751</v>
      </c>
      <c r="AU51" s="52">
        <f t="shared" si="126"/>
        <v>115.29688843689219</v>
      </c>
      <c r="AV51" s="52">
        <f t="shared" si="126"/>
        <v>110.88914254569265</v>
      </c>
      <c r="AW51" s="52">
        <f t="shared" si="126"/>
        <v>107.75964863341525</v>
      </c>
      <c r="AX51" s="52">
        <f t="shared" si="126"/>
        <v>105.32978240000401</v>
      </c>
      <c r="AY51" s="53">
        <f t="shared" si="126"/>
        <v>103.34170313689096</v>
      </c>
      <c r="AZ51" s="51">
        <f t="shared" si="126"/>
        <v>110.74475039397277</v>
      </c>
      <c r="BA51" s="52">
        <f t="shared" si="126"/>
        <v>103.18273384806054</v>
      </c>
      <c r="BB51" s="52">
        <f t="shared" si="126"/>
        <v>98.785685852079496</v>
      </c>
      <c r="BC51" s="52">
        <f t="shared" si="126"/>
        <v>95.651255115535463</v>
      </c>
      <c r="BD51" s="52">
        <f t="shared" si="126"/>
        <v>93.219767071241435</v>
      </c>
      <c r="BE51" s="53">
        <f t="shared" si="126"/>
        <v>91.232558231860651</v>
      </c>
      <c r="BF51" s="199"/>
    </row>
    <row r="52" spans="4:58" ht="13" x14ac:dyDescent="0.3">
      <c r="D52" s="73"/>
      <c r="E52" s="70"/>
      <c r="F52" s="73"/>
      <c r="G52" s="73"/>
      <c r="J52" s="67" t="s">
        <v>33</v>
      </c>
      <c r="K52" s="41"/>
      <c r="L52" s="65"/>
      <c r="M52" s="69" t="s">
        <v>1</v>
      </c>
      <c r="N52" s="51">
        <v>2.2090000000000001</v>
      </c>
      <c r="O52" s="52">
        <v>2.2090000000000001</v>
      </c>
      <c r="P52" s="52">
        <v>2.2090000000000001</v>
      </c>
      <c r="Q52" s="52">
        <v>2.2090000000000001</v>
      </c>
      <c r="R52" s="52">
        <v>2.2090000000000001</v>
      </c>
      <c r="S52" s="53">
        <v>2.2090000000000001</v>
      </c>
      <c r="T52" s="51">
        <v>2.2090000000000001</v>
      </c>
      <c r="U52" s="52">
        <v>2.2090000000000001</v>
      </c>
      <c r="V52" s="52">
        <v>2.2090000000000001</v>
      </c>
      <c r="W52" s="52">
        <v>2.2090000000000001</v>
      </c>
      <c r="X52" s="52">
        <v>2.2090000000000001</v>
      </c>
      <c r="Y52" s="53">
        <v>2.2090000000000001</v>
      </c>
      <c r="Z52" s="67" t="s">
        <v>33</v>
      </c>
      <c r="AA52" s="41"/>
      <c r="AB52" s="65"/>
      <c r="AC52" s="69" t="s">
        <v>1</v>
      </c>
      <c r="AD52" s="51">
        <v>2.2090000000000001</v>
      </c>
      <c r="AE52" s="52">
        <v>2.2090000000000001</v>
      </c>
      <c r="AF52" s="52">
        <v>2.2090000000000001</v>
      </c>
      <c r="AG52" s="52">
        <v>2.2090000000000001</v>
      </c>
      <c r="AH52" s="52">
        <v>2.2090000000000001</v>
      </c>
      <c r="AI52" s="53">
        <v>2.2090000000000001</v>
      </c>
      <c r="AJ52" s="51">
        <v>2.2090000000000001</v>
      </c>
      <c r="AK52" s="52">
        <v>2.2090000000000001</v>
      </c>
      <c r="AL52" s="52">
        <v>2.2090000000000001</v>
      </c>
      <c r="AM52" s="52">
        <v>2.2090000000000001</v>
      </c>
      <c r="AN52" s="52">
        <v>2.2090000000000001</v>
      </c>
      <c r="AO52" s="53">
        <v>2.2090000000000001</v>
      </c>
      <c r="AP52" s="67" t="s">
        <v>33</v>
      </c>
      <c r="AQ52" s="41"/>
      <c r="AR52" s="65"/>
      <c r="AS52" s="69" t="s">
        <v>1</v>
      </c>
      <c r="AT52" s="51">
        <v>2.2090000000000001</v>
      </c>
      <c r="AU52" s="52">
        <v>2.2090000000000001</v>
      </c>
      <c r="AV52" s="52">
        <v>2.2090000000000001</v>
      </c>
      <c r="AW52" s="52">
        <v>2.2090000000000001</v>
      </c>
      <c r="AX52" s="52">
        <v>2.2090000000000001</v>
      </c>
      <c r="AY52" s="53">
        <v>2.2090000000000001</v>
      </c>
      <c r="AZ52" s="51">
        <v>2.2090000000000001</v>
      </c>
      <c r="BA52" s="52">
        <v>2.2090000000000001</v>
      </c>
      <c r="BB52" s="52">
        <v>2.2090000000000001</v>
      </c>
      <c r="BC52" s="52">
        <v>2.2090000000000001</v>
      </c>
      <c r="BD52" s="52">
        <v>2.2090000000000001</v>
      </c>
      <c r="BE52" s="53">
        <v>2.2090000000000001</v>
      </c>
      <c r="BF52" s="199"/>
    </row>
    <row r="53" spans="4:58" ht="13" x14ac:dyDescent="0.3">
      <c r="D53" s="73"/>
      <c r="E53" s="93"/>
      <c r="J53" s="67" t="s">
        <v>34</v>
      </c>
      <c r="K53" s="41"/>
      <c r="L53" s="65"/>
      <c r="M53" s="69" t="s">
        <v>1</v>
      </c>
      <c r="N53" s="51">
        <v>2</v>
      </c>
      <c r="O53" s="52">
        <v>2</v>
      </c>
      <c r="P53" s="52">
        <v>2</v>
      </c>
      <c r="Q53" s="52">
        <v>2</v>
      </c>
      <c r="R53" s="52">
        <v>2</v>
      </c>
      <c r="S53" s="53">
        <v>2</v>
      </c>
      <c r="T53" s="51">
        <v>2</v>
      </c>
      <c r="U53" s="52">
        <v>2</v>
      </c>
      <c r="V53" s="52">
        <v>2</v>
      </c>
      <c r="W53" s="52">
        <v>2</v>
      </c>
      <c r="X53" s="52">
        <v>2</v>
      </c>
      <c r="Y53" s="53">
        <v>2</v>
      </c>
      <c r="Z53" s="67" t="s">
        <v>34</v>
      </c>
      <c r="AA53" s="41"/>
      <c r="AB53" s="65"/>
      <c r="AC53" s="69" t="s">
        <v>1</v>
      </c>
      <c r="AD53" s="51">
        <v>2</v>
      </c>
      <c r="AE53" s="52">
        <v>2</v>
      </c>
      <c r="AF53" s="52">
        <v>2</v>
      </c>
      <c r="AG53" s="52">
        <v>2</v>
      </c>
      <c r="AH53" s="52">
        <v>2</v>
      </c>
      <c r="AI53" s="53">
        <v>2</v>
      </c>
      <c r="AJ53" s="51">
        <v>2</v>
      </c>
      <c r="AK53" s="52">
        <v>2</v>
      </c>
      <c r="AL53" s="52">
        <v>2</v>
      </c>
      <c r="AM53" s="52">
        <v>2</v>
      </c>
      <c r="AN53" s="52">
        <v>2</v>
      </c>
      <c r="AO53" s="53">
        <v>2</v>
      </c>
      <c r="AP53" s="67" t="s">
        <v>34</v>
      </c>
      <c r="AQ53" s="41"/>
      <c r="AR53" s="65"/>
      <c r="AS53" s="69" t="s">
        <v>1</v>
      </c>
      <c r="AT53" s="51">
        <v>2</v>
      </c>
      <c r="AU53" s="52">
        <v>2</v>
      </c>
      <c r="AV53" s="52">
        <v>2</v>
      </c>
      <c r="AW53" s="52">
        <v>2</v>
      </c>
      <c r="AX53" s="52">
        <v>2</v>
      </c>
      <c r="AY53" s="53">
        <v>2</v>
      </c>
      <c r="AZ53" s="51">
        <v>2</v>
      </c>
      <c r="BA53" s="52">
        <v>2</v>
      </c>
      <c r="BB53" s="52">
        <v>2</v>
      </c>
      <c r="BC53" s="52">
        <v>2</v>
      </c>
      <c r="BD53" s="52">
        <v>2</v>
      </c>
      <c r="BE53" s="53">
        <v>2</v>
      </c>
      <c r="BF53" s="199"/>
    </row>
    <row r="54" spans="4:58" ht="13" x14ac:dyDescent="0.3">
      <c r="J54" s="105" t="s">
        <v>35</v>
      </c>
      <c r="K54" s="96"/>
      <c r="L54" s="97"/>
      <c r="M54" s="98" t="s">
        <v>1</v>
      </c>
      <c r="N54" s="102">
        <f t="shared" ref="N54:S54" si="127">SUM(N51:N53)</f>
        <v>106.79099685547405</v>
      </c>
      <c r="O54" s="103">
        <f t="shared" si="127"/>
        <v>99.21182919409047</v>
      </c>
      <c r="P54" s="103">
        <f t="shared" si="127"/>
        <v>94.774000332814609</v>
      </c>
      <c r="Q54" s="103">
        <f t="shared" si="127"/>
        <v>91.622821620482</v>
      </c>
      <c r="R54" s="103">
        <f t="shared" si="127"/>
        <v>89.176999669013881</v>
      </c>
      <c r="S54" s="106">
        <f t="shared" si="127"/>
        <v>87.177574806924156</v>
      </c>
      <c r="T54" s="102">
        <f t="shared" ref="T54:Y54" si="128">SUM(T51:T53)</f>
        <v>93.905888684682338</v>
      </c>
      <c r="U54" s="103">
        <f t="shared" si="128"/>
        <v>86.138063747903772</v>
      </c>
      <c r="V54" s="103">
        <f t="shared" si="128"/>
        <v>81.567942425873781</v>
      </c>
      <c r="W54" s="103">
        <f t="shared" si="128"/>
        <v>78.310865135369681</v>
      </c>
      <c r="X54" s="103">
        <f t="shared" si="128"/>
        <v>75.77708859465919</v>
      </c>
      <c r="Y54" s="106">
        <f t="shared" si="128"/>
        <v>73.798863666451794</v>
      </c>
      <c r="Z54" s="105" t="s">
        <v>35</v>
      </c>
      <c r="AA54" s="96"/>
      <c r="AB54" s="97"/>
      <c r="AC54" s="98" t="s">
        <v>1</v>
      </c>
      <c r="AD54" s="102">
        <f t="shared" ref="AD54:AI54" si="129">SUM(AD51:AD53)</f>
        <v>105.89989488706121</v>
      </c>
      <c r="AE54" s="103">
        <f t="shared" si="129"/>
        <v>98.130462069631847</v>
      </c>
      <c r="AF54" s="103">
        <f t="shared" si="129"/>
        <v>93.559844594259971</v>
      </c>
      <c r="AG54" s="103">
        <f t="shared" si="129"/>
        <v>90.302734938830469</v>
      </c>
      <c r="AH54" s="103">
        <f t="shared" si="129"/>
        <v>87.767248015879261</v>
      </c>
      <c r="AI54" s="106">
        <f t="shared" si="129"/>
        <v>85.688573410029477</v>
      </c>
      <c r="AJ54" s="102">
        <f t="shared" ref="AJ54:AO54" si="130">SUM(AJ51:AJ53)</f>
        <v>88.366572158547157</v>
      </c>
      <c r="AK54" s="103">
        <f t="shared" si="130"/>
        <v>77.763715050607544</v>
      </c>
      <c r="AL54" s="103">
        <f t="shared" si="130"/>
        <v>73.539079841181049</v>
      </c>
      <c r="AM54" s="103">
        <f t="shared" si="130"/>
        <v>73.53990216676813</v>
      </c>
      <c r="AN54" s="103">
        <f t="shared" si="130"/>
        <v>73.539042649144974</v>
      </c>
      <c r="AO54" s="106">
        <f t="shared" si="130"/>
        <v>73.538959852630882</v>
      </c>
      <c r="AP54" s="105" t="s">
        <v>35</v>
      </c>
      <c r="AQ54" s="96"/>
      <c r="AR54" s="97"/>
      <c r="AS54" s="98" t="s">
        <v>1</v>
      </c>
      <c r="AT54" s="102">
        <f t="shared" ref="AT54:BE54" si="131">SUM(AT51:AT53)</f>
        <v>127.03769896290751</v>
      </c>
      <c r="AU54" s="103">
        <f t="shared" si="131"/>
        <v>119.50588843689219</v>
      </c>
      <c r="AV54" s="103">
        <f t="shared" si="131"/>
        <v>115.09814254569265</v>
      </c>
      <c r="AW54" s="103">
        <f t="shared" si="131"/>
        <v>111.96864863341526</v>
      </c>
      <c r="AX54" s="103">
        <f t="shared" si="131"/>
        <v>109.53878240000401</v>
      </c>
      <c r="AY54" s="106">
        <f t="shared" si="131"/>
        <v>107.55070313689096</v>
      </c>
      <c r="AZ54" s="102">
        <f t="shared" si="131"/>
        <v>114.95375039397277</v>
      </c>
      <c r="BA54" s="103">
        <f t="shared" si="131"/>
        <v>107.39173384806054</v>
      </c>
      <c r="BB54" s="103">
        <f t="shared" si="131"/>
        <v>102.9946858520795</v>
      </c>
      <c r="BC54" s="103">
        <f t="shared" si="131"/>
        <v>99.860255115535466</v>
      </c>
      <c r="BD54" s="103">
        <f t="shared" si="131"/>
        <v>97.428767071241438</v>
      </c>
      <c r="BE54" s="106">
        <f t="shared" si="131"/>
        <v>95.441558231860654</v>
      </c>
      <c r="BF54" s="222"/>
    </row>
    <row r="55" spans="4:58" ht="13" x14ac:dyDescent="0.3">
      <c r="J55" s="107" t="s">
        <v>31</v>
      </c>
      <c r="K55" s="108"/>
      <c r="L55" s="109"/>
      <c r="M55" s="110" t="s">
        <v>4</v>
      </c>
      <c r="N55" s="111">
        <f t="shared" ref="N55:Y55" si="132">N$42-N$54+N50</f>
        <v>-136.83916465985524</v>
      </c>
      <c r="O55" s="112">
        <f t="shared" si="132"/>
        <v>-136.83878164071496</v>
      </c>
      <c r="P55" s="112">
        <f t="shared" si="132"/>
        <v>-136.8390000020467</v>
      </c>
      <c r="Q55" s="112">
        <f t="shared" si="132"/>
        <v>-136.83908542674808</v>
      </c>
      <c r="R55" s="112">
        <f t="shared" si="132"/>
        <v>-136.8390825454436</v>
      </c>
      <c r="S55" s="113">
        <f t="shared" si="132"/>
        <v>-136.83908115445158</v>
      </c>
      <c r="T55" s="111">
        <f t="shared" si="132"/>
        <v>-136.83889173554496</v>
      </c>
      <c r="U55" s="112">
        <f t="shared" si="132"/>
        <v>-136.83909006756861</v>
      </c>
      <c r="V55" s="112">
        <f t="shared" si="132"/>
        <v>-136.83882080816716</v>
      </c>
      <c r="W55" s="112">
        <f t="shared" si="132"/>
        <v>-136.83812889246067</v>
      </c>
      <c r="X55" s="112">
        <f t="shared" si="132"/>
        <v>-136.83908198220212</v>
      </c>
      <c r="Y55" s="113">
        <f t="shared" si="132"/>
        <v>-136.91879025885453</v>
      </c>
      <c r="Z55" s="107" t="s">
        <v>31</v>
      </c>
      <c r="AA55" s="108"/>
      <c r="AB55" s="109"/>
      <c r="AC55" s="110" t="s">
        <v>4</v>
      </c>
      <c r="AD55" s="111">
        <f t="shared" ref="AD55:AO55" si="133">AD$42-AD$54+AD50</f>
        <v>-136.83888433677092</v>
      </c>
      <c r="AE55" s="112">
        <f t="shared" si="133"/>
        <v>-136.83889301023532</v>
      </c>
      <c r="AF55" s="112">
        <f t="shared" si="133"/>
        <v>-136.83903750462719</v>
      </c>
      <c r="AG55" s="112">
        <f t="shared" si="133"/>
        <v>-136.83897532683176</v>
      </c>
      <c r="AH55" s="112">
        <f t="shared" si="133"/>
        <v>-136.83910079880206</v>
      </c>
      <c r="AI55" s="113">
        <f t="shared" si="133"/>
        <v>-136.83910826417645</v>
      </c>
      <c r="AJ55" s="111">
        <f t="shared" si="133"/>
        <v>-136.839075571145</v>
      </c>
      <c r="AK55" s="112">
        <f t="shared" si="133"/>
        <v>-136.83916591168656</v>
      </c>
      <c r="AL55" s="112">
        <f t="shared" si="133"/>
        <v>-136.83907984118105</v>
      </c>
      <c r="AM55" s="112">
        <f t="shared" si="133"/>
        <v>-136.83990216676813</v>
      </c>
      <c r="AN55" s="112">
        <f t="shared" si="133"/>
        <v>-136.83904264914497</v>
      </c>
      <c r="AO55" s="113">
        <f t="shared" si="133"/>
        <v>-136.83895985263086</v>
      </c>
      <c r="AP55" s="107" t="s">
        <v>31</v>
      </c>
      <c r="AQ55" s="108"/>
      <c r="AR55" s="109"/>
      <c r="AS55" s="110" t="s">
        <v>4</v>
      </c>
      <c r="AT55" s="111">
        <f t="shared" ref="AT55:BE55" si="134">AT$42-AT$54+AT50</f>
        <v>-136.83887903631609</v>
      </c>
      <c r="AU55" s="112">
        <f t="shared" si="134"/>
        <v>-136.83792855337549</v>
      </c>
      <c r="AV55" s="112">
        <f t="shared" si="134"/>
        <v>-136.83589894202586</v>
      </c>
      <c r="AW55" s="112">
        <f t="shared" si="134"/>
        <v>-136.83254057810584</v>
      </c>
      <c r="AX55" s="112">
        <f t="shared" si="134"/>
        <v>-136.82764186579618</v>
      </c>
      <c r="AY55" s="113">
        <f t="shared" si="134"/>
        <v>-136.82101377482689</v>
      </c>
      <c r="AZ55" s="111">
        <f t="shared" si="134"/>
        <v>-136.8358487837142</v>
      </c>
      <c r="BA55" s="112">
        <f t="shared" si="134"/>
        <v>-136.8204008520004</v>
      </c>
      <c r="BB55" s="112">
        <f t="shared" si="134"/>
        <v>-136.83918621595311</v>
      </c>
      <c r="BC55" s="112">
        <f t="shared" si="134"/>
        <v>-136.83894675413327</v>
      </c>
      <c r="BD55" s="112">
        <f t="shared" si="134"/>
        <v>-136.83908047459727</v>
      </c>
      <c r="BE55" s="113">
        <f t="shared" si="134"/>
        <v>-136.83903968167874</v>
      </c>
      <c r="BF55" s="222"/>
    </row>
    <row r="56" spans="4:58" ht="13" x14ac:dyDescent="0.3">
      <c r="D56" s="1"/>
      <c r="J56" s="114" t="s">
        <v>66</v>
      </c>
      <c r="K56" s="115"/>
      <c r="L56" s="115"/>
      <c r="M56" s="116" t="s">
        <v>4</v>
      </c>
      <c r="N56" s="117">
        <f>$D$8</f>
        <v>-136.83908740944318</v>
      </c>
      <c r="O56" s="118">
        <f t="shared" ref="O56:BE56" si="135">$D$8</f>
        <v>-136.83908740944318</v>
      </c>
      <c r="P56" s="118">
        <f t="shared" si="135"/>
        <v>-136.83908740944318</v>
      </c>
      <c r="Q56" s="118">
        <f t="shared" si="135"/>
        <v>-136.83908740944318</v>
      </c>
      <c r="R56" s="118">
        <f t="shared" si="135"/>
        <v>-136.83908740944318</v>
      </c>
      <c r="S56" s="119">
        <f t="shared" si="135"/>
        <v>-136.83908740944318</v>
      </c>
      <c r="T56" s="117">
        <f>$D$8</f>
        <v>-136.83908740944318</v>
      </c>
      <c r="U56" s="118">
        <f t="shared" si="135"/>
        <v>-136.83908740944318</v>
      </c>
      <c r="V56" s="118">
        <f t="shared" si="135"/>
        <v>-136.83908740944318</v>
      </c>
      <c r="W56" s="118">
        <f t="shared" si="135"/>
        <v>-136.83908740944318</v>
      </c>
      <c r="X56" s="118">
        <f t="shared" si="135"/>
        <v>-136.83908740944318</v>
      </c>
      <c r="Y56" s="119">
        <f t="shared" si="135"/>
        <v>-136.83908740944318</v>
      </c>
      <c r="Z56" s="114" t="s">
        <v>66</v>
      </c>
      <c r="AA56" s="115"/>
      <c r="AB56" s="115"/>
      <c r="AC56" s="116" t="s">
        <v>4</v>
      </c>
      <c r="AD56" s="117">
        <f>$D$8</f>
        <v>-136.83908740944318</v>
      </c>
      <c r="AE56" s="118">
        <f t="shared" si="135"/>
        <v>-136.83908740944318</v>
      </c>
      <c r="AF56" s="118">
        <f t="shared" si="135"/>
        <v>-136.83908740944318</v>
      </c>
      <c r="AG56" s="118">
        <f t="shared" si="135"/>
        <v>-136.83908740944318</v>
      </c>
      <c r="AH56" s="118">
        <f t="shared" si="135"/>
        <v>-136.83908740944318</v>
      </c>
      <c r="AI56" s="119">
        <f t="shared" si="135"/>
        <v>-136.83908740944318</v>
      </c>
      <c r="AJ56" s="117">
        <f>$D$8</f>
        <v>-136.83908740944318</v>
      </c>
      <c r="AK56" s="118">
        <f t="shared" si="135"/>
        <v>-136.83908740944318</v>
      </c>
      <c r="AL56" s="118">
        <f t="shared" si="135"/>
        <v>-136.83908740944318</v>
      </c>
      <c r="AM56" s="118">
        <f t="shared" si="135"/>
        <v>-136.83908740944318</v>
      </c>
      <c r="AN56" s="118">
        <f t="shared" si="135"/>
        <v>-136.83908740944318</v>
      </c>
      <c r="AO56" s="119">
        <f t="shared" si="135"/>
        <v>-136.83908740944318</v>
      </c>
      <c r="AP56" s="114" t="s">
        <v>66</v>
      </c>
      <c r="AQ56" s="115"/>
      <c r="AR56" s="115"/>
      <c r="AS56" s="116" t="s">
        <v>4</v>
      </c>
      <c r="AT56" s="117">
        <f t="shared" si="135"/>
        <v>-136.83908740944318</v>
      </c>
      <c r="AU56" s="118">
        <f t="shared" si="135"/>
        <v>-136.83908740944318</v>
      </c>
      <c r="AV56" s="118">
        <f t="shared" si="135"/>
        <v>-136.83908740944318</v>
      </c>
      <c r="AW56" s="118">
        <f t="shared" si="135"/>
        <v>-136.83908740944318</v>
      </c>
      <c r="AX56" s="118">
        <f t="shared" si="135"/>
        <v>-136.83908740944318</v>
      </c>
      <c r="AY56" s="119">
        <f t="shared" si="135"/>
        <v>-136.83908740944318</v>
      </c>
      <c r="AZ56" s="117">
        <f t="shared" si="135"/>
        <v>-136.83908740944318</v>
      </c>
      <c r="BA56" s="118">
        <f t="shared" si="135"/>
        <v>-136.83908740944318</v>
      </c>
      <c r="BB56" s="118">
        <f t="shared" si="135"/>
        <v>-136.83908740944318</v>
      </c>
      <c r="BC56" s="118">
        <f t="shared" si="135"/>
        <v>-136.83908740944318</v>
      </c>
      <c r="BD56" s="118">
        <f t="shared" si="135"/>
        <v>-136.83908740944318</v>
      </c>
      <c r="BE56" s="119">
        <f t="shared" si="135"/>
        <v>-136.83908740944318</v>
      </c>
      <c r="BF56" s="199"/>
    </row>
    <row r="57" spans="4:58" ht="13" x14ac:dyDescent="0.3">
      <c r="J57" s="67" t="s">
        <v>23</v>
      </c>
      <c r="K57" s="41"/>
      <c r="L57" s="65"/>
      <c r="M57" s="69" t="s">
        <v>1</v>
      </c>
      <c r="N57" s="57">
        <f t="shared" ref="N57:S57" si="136">N56-N55</f>
        <v>7.7250412061857787E-5</v>
      </c>
      <c r="O57" s="58">
        <f t="shared" si="136"/>
        <v>-3.0576872822507539E-4</v>
      </c>
      <c r="P57" s="58">
        <f t="shared" si="136"/>
        <v>-8.7407396478056398E-5</v>
      </c>
      <c r="Q57" s="58">
        <f t="shared" si="136"/>
        <v>-1.9826950961032708E-6</v>
      </c>
      <c r="R57" s="58">
        <f t="shared" si="136"/>
        <v>-4.8639995782195911E-6</v>
      </c>
      <c r="S57" s="59">
        <f t="shared" si="136"/>
        <v>-6.2549916037824005E-6</v>
      </c>
      <c r="T57" s="57">
        <f t="shared" ref="T57:Y57" si="137">T56-T55</f>
        <v>-1.9567389821872894E-4</v>
      </c>
      <c r="U57" s="58">
        <f t="shared" si="137"/>
        <v>2.6581254246593744E-6</v>
      </c>
      <c r="V57" s="58">
        <f t="shared" si="137"/>
        <v>-2.6660127602440298E-4</v>
      </c>
      <c r="W57" s="58">
        <f t="shared" si="137"/>
        <v>-9.5851698250726258E-4</v>
      </c>
      <c r="X57" s="58">
        <f t="shared" si="137"/>
        <v>-5.4272410636713175E-6</v>
      </c>
      <c r="Y57" s="59">
        <f t="shared" si="137"/>
        <v>7.9702849411347643E-2</v>
      </c>
      <c r="Z57" s="67" t="s">
        <v>23</v>
      </c>
      <c r="AA57" s="41"/>
      <c r="AB57" s="65"/>
      <c r="AC57" s="69" t="s">
        <v>1</v>
      </c>
      <c r="AD57" s="57">
        <f t="shared" ref="AD57:AI57" si="138">AD56-AD55</f>
        <v>-2.030726722637155E-4</v>
      </c>
      <c r="AE57" s="58">
        <f t="shared" si="138"/>
        <v>-1.9439920785657705E-4</v>
      </c>
      <c r="AF57" s="58">
        <f t="shared" si="138"/>
        <v>-4.9904815995205354E-5</v>
      </c>
      <c r="AG57" s="58">
        <f t="shared" si="138"/>
        <v>-1.1208261142314768E-4</v>
      </c>
      <c r="AH57" s="58">
        <f t="shared" si="138"/>
        <v>1.3389358883841851E-5</v>
      </c>
      <c r="AI57" s="59">
        <f t="shared" si="138"/>
        <v>2.0854733264741299E-5</v>
      </c>
      <c r="AJ57" s="57">
        <f t="shared" ref="AJ57:AO57" si="139">AJ56-AJ55</f>
        <v>-1.1838298178190598E-5</v>
      </c>
      <c r="AK57" s="58">
        <f t="shared" si="139"/>
        <v>7.8502243383127279E-5</v>
      </c>
      <c r="AL57" s="58">
        <f t="shared" si="139"/>
        <v>-7.5682621343275969E-6</v>
      </c>
      <c r="AM57" s="58">
        <f t="shared" si="139"/>
        <v>8.1475732494595832E-4</v>
      </c>
      <c r="AN57" s="58">
        <f t="shared" si="139"/>
        <v>-4.4760298209212124E-5</v>
      </c>
      <c r="AO57" s="59">
        <f t="shared" si="139"/>
        <v>-1.2755681231624294E-4</v>
      </c>
      <c r="AP57" s="67" t="s">
        <v>23</v>
      </c>
      <c r="AQ57" s="41"/>
      <c r="AR57" s="65"/>
      <c r="AS57" s="69" t="s">
        <v>1</v>
      </c>
      <c r="AT57" s="57">
        <f t="shared" ref="AT57:BE57" si="140">AT56-AT55</f>
        <v>-2.0837312709431899E-4</v>
      </c>
      <c r="AU57" s="58">
        <f t="shared" si="140"/>
        <v>-1.1588560676898396E-3</v>
      </c>
      <c r="AV57" s="58">
        <f t="shared" si="140"/>
        <v>-3.1884674173170424E-3</v>
      </c>
      <c r="AW57" s="58">
        <f t="shared" si="140"/>
        <v>-6.5468313373457931E-3</v>
      </c>
      <c r="AX57" s="58">
        <f t="shared" si="140"/>
        <v>-1.1445543646999567E-2</v>
      </c>
      <c r="AY57" s="59">
        <f t="shared" si="140"/>
        <v>-1.8073634616285972E-2</v>
      </c>
      <c r="AZ57" s="57">
        <f t="shared" si="140"/>
        <v>-3.2386257289829246E-3</v>
      </c>
      <c r="BA57" s="58">
        <f t="shared" si="140"/>
        <v>-1.868655744277703E-2</v>
      </c>
      <c r="BB57" s="58">
        <f t="shared" si="140"/>
        <v>9.8806509924997954E-5</v>
      </c>
      <c r="BC57" s="58">
        <f t="shared" si="140"/>
        <v>-1.4065530990592379E-4</v>
      </c>
      <c r="BD57" s="58">
        <f t="shared" si="140"/>
        <v>-6.9348459135198937E-6</v>
      </c>
      <c r="BE57" s="59">
        <f t="shared" si="140"/>
        <v>-4.7727764439287057E-5</v>
      </c>
      <c r="BF57" s="223"/>
    </row>
    <row r="58" spans="4:58" ht="13.5" thickBot="1" x14ac:dyDescent="0.35">
      <c r="D58" s="73"/>
      <c r="E58" s="95"/>
      <c r="F58" s="73"/>
      <c r="G58" s="73"/>
      <c r="J58" s="120" t="s">
        <v>36</v>
      </c>
      <c r="K58" s="121"/>
      <c r="L58" s="122"/>
      <c r="M58" s="123" t="s">
        <v>37</v>
      </c>
      <c r="N58" s="124">
        <f t="shared" ref="N58:S58" si="141">1000*N43</f>
        <v>897.00788883406813</v>
      </c>
      <c r="O58" s="125">
        <f t="shared" si="141"/>
        <v>374.8286482679614</v>
      </c>
      <c r="P58" s="125">
        <f t="shared" si="141"/>
        <v>224.86938871221261</v>
      </c>
      <c r="Q58" s="125">
        <f t="shared" si="141"/>
        <v>156.44190400864645</v>
      </c>
      <c r="R58" s="125">
        <f t="shared" si="141"/>
        <v>118.04161831143765</v>
      </c>
      <c r="S58" s="126">
        <f t="shared" si="141"/>
        <v>93.762129312105813</v>
      </c>
      <c r="T58" s="124">
        <f t="shared" ref="T58:Y58" si="142">1000*T43</f>
        <v>203.4796378824756</v>
      </c>
      <c r="U58" s="125">
        <f t="shared" si="142"/>
        <v>83.18120130372364</v>
      </c>
      <c r="V58" s="125">
        <f t="shared" si="142"/>
        <v>49.123009601811795</v>
      </c>
      <c r="W58" s="125">
        <f t="shared" si="142"/>
        <v>33.730958818682161</v>
      </c>
      <c r="X58" s="125">
        <f t="shared" si="142"/>
        <v>25.161369260037624</v>
      </c>
      <c r="Y58" s="126">
        <f t="shared" si="142"/>
        <v>20</v>
      </c>
      <c r="Z58" s="120" t="s">
        <v>36</v>
      </c>
      <c r="AA58" s="121"/>
      <c r="AB58" s="122"/>
      <c r="AC58" s="123" t="s">
        <v>37</v>
      </c>
      <c r="AD58" s="124">
        <f t="shared" ref="AD58:AI58" si="143">1000*AD43</f>
        <v>809.5077985836682</v>
      </c>
      <c r="AE58" s="125">
        <f t="shared" si="143"/>
        <v>330.85955832562001</v>
      </c>
      <c r="AF58" s="125">
        <f t="shared" si="143"/>
        <v>195.37813780682737</v>
      </c>
      <c r="AG58" s="125">
        <f t="shared" si="143"/>
        <v>134.15703632399516</v>
      </c>
      <c r="AH58" s="125">
        <f t="shared" si="143"/>
        <v>100.05205716704415</v>
      </c>
      <c r="AI58" s="126">
        <f t="shared" si="143"/>
        <v>78.602867100672071</v>
      </c>
      <c r="AJ58" s="124">
        <f t="shared" ref="AJ58:AO58" si="144">1000*AJ43</f>
        <v>107.24353196605</v>
      </c>
      <c r="AK58" s="125">
        <f t="shared" si="144"/>
        <v>30.702152998159136</v>
      </c>
      <c r="AL58" s="125">
        <f t="shared" si="144"/>
        <v>17.791636755122607</v>
      </c>
      <c r="AM58" s="125">
        <f t="shared" si="144"/>
        <v>17.793661792194843</v>
      </c>
      <c r="AN58" s="125">
        <f t="shared" si="144"/>
        <v>17.791545170621269</v>
      </c>
      <c r="AO58" s="126">
        <f t="shared" si="144"/>
        <v>17.79134128730459</v>
      </c>
      <c r="AP58" s="120" t="s">
        <v>36</v>
      </c>
      <c r="AQ58" s="121"/>
      <c r="AR58" s="122"/>
      <c r="AS58" s="123" t="s">
        <v>37</v>
      </c>
      <c r="AT58" s="124">
        <f t="shared" ref="AT58:BE58" si="145">1000*AT43</f>
        <v>9228.5280625159485</v>
      </c>
      <c r="AU58" s="125">
        <f t="shared" si="145"/>
        <v>3877.4112255653395</v>
      </c>
      <c r="AV58" s="125">
        <f t="shared" si="145"/>
        <v>2334.2881594810283</v>
      </c>
      <c r="AW58" s="125">
        <f t="shared" si="145"/>
        <v>1628.0944776724962</v>
      </c>
      <c r="AX58" s="125">
        <f t="shared" si="145"/>
        <v>1230.7959141372266</v>
      </c>
      <c r="AY58" s="126">
        <f t="shared" si="145"/>
        <v>978.9978765624121</v>
      </c>
      <c r="AZ58" s="124">
        <f t="shared" si="145"/>
        <v>2295.8042427036876</v>
      </c>
      <c r="BA58" s="125">
        <f t="shared" si="145"/>
        <v>961.24313591975488</v>
      </c>
      <c r="BB58" s="125">
        <f t="shared" si="145"/>
        <v>579.40095206738852</v>
      </c>
      <c r="BC58" s="125">
        <f t="shared" si="145"/>
        <v>403.88240181059911</v>
      </c>
      <c r="BD58" s="125">
        <f t="shared" si="145"/>
        <v>305.26466167905801</v>
      </c>
      <c r="BE58" s="126">
        <f t="shared" si="145"/>
        <v>242.83466425246093</v>
      </c>
      <c r="BF58" s="224"/>
    </row>
    <row r="59" spans="4:58" ht="13" x14ac:dyDescent="0.3">
      <c r="E59" s="70"/>
      <c r="F59" s="73"/>
      <c r="G59" s="73"/>
      <c r="J59" s="61" t="s">
        <v>38</v>
      </c>
      <c r="K59" s="62"/>
      <c r="L59" s="63"/>
      <c r="M59" s="68" t="s">
        <v>37</v>
      </c>
      <c r="N59" s="158">
        <v>3</v>
      </c>
      <c r="O59" s="43">
        <v>3</v>
      </c>
      <c r="P59" s="43">
        <v>3</v>
      </c>
      <c r="Q59" s="43">
        <v>3</v>
      </c>
      <c r="R59" s="43">
        <v>3</v>
      </c>
      <c r="S59" s="44">
        <v>3</v>
      </c>
      <c r="T59" s="158">
        <v>3</v>
      </c>
      <c r="U59" s="43">
        <v>3</v>
      </c>
      <c r="V59" s="43">
        <v>3</v>
      </c>
      <c r="W59" s="43">
        <v>3</v>
      </c>
      <c r="X59" s="43">
        <v>3</v>
      </c>
      <c r="Y59" s="44">
        <v>3</v>
      </c>
      <c r="Z59" s="61" t="s">
        <v>38</v>
      </c>
      <c r="AA59" s="62"/>
      <c r="AB59" s="63"/>
      <c r="AC59" s="68" t="s">
        <v>37</v>
      </c>
      <c r="AD59" s="158">
        <v>3</v>
      </c>
      <c r="AE59" s="43">
        <v>3</v>
      </c>
      <c r="AF59" s="43">
        <v>3</v>
      </c>
      <c r="AG59" s="43">
        <v>3</v>
      </c>
      <c r="AH59" s="43">
        <v>3</v>
      </c>
      <c r="AI59" s="44">
        <v>3</v>
      </c>
      <c r="AJ59" s="158">
        <v>3</v>
      </c>
      <c r="AK59" s="43">
        <v>3</v>
      </c>
      <c r="AL59" s="43">
        <v>3</v>
      </c>
      <c r="AM59" s="43">
        <v>3</v>
      </c>
      <c r="AN59" s="43">
        <v>3</v>
      </c>
      <c r="AO59" s="44">
        <v>3</v>
      </c>
      <c r="AP59" s="61" t="s">
        <v>38</v>
      </c>
      <c r="AQ59" s="62"/>
      <c r="AR59" s="63"/>
      <c r="AS59" s="68" t="s">
        <v>37</v>
      </c>
      <c r="AT59" s="158">
        <v>3</v>
      </c>
      <c r="AU59" s="43">
        <v>3</v>
      </c>
      <c r="AV59" s="43">
        <v>3</v>
      </c>
      <c r="AW59" s="43">
        <v>3</v>
      </c>
      <c r="AX59" s="43">
        <v>3</v>
      </c>
      <c r="AY59" s="44">
        <v>3</v>
      </c>
      <c r="AZ59" s="158">
        <v>3</v>
      </c>
      <c r="BA59" s="43">
        <v>3</v>
      </c>
      <c r="BB59" s="43">
        <v>3</v>
      </c>
      <c r="BC59" s="43">
        <v>3</v>
      </c>
      <c r="BD59" s="43">
        <v>3</v>
      </c>
      <c r="BE59" s="44">
        <v>3</v>
      </c>
      <c r="BF59" s="172"/>
    </row>
    <row r="60" spans="4:58" ht="13" x14ac:dyDescent="0.3">
      <c r="D60" s="73"/>
      <c r="E60" s="70"/>
      <c r="F60" s="73"/>
      <c r="G60" s="73"/>
      <c r="J60" s="105" t="s">
        <v>30</v>
      </c>
      <c r="K60" s="127"/>
      <c r="L60" s="128"/>
      <c r="M60" s="129" t="s">
        <v>4</v>
      </c>
      <c r="N60" s="99">
        <v>-41.3</v>
      </c>
      <c r="O60" s="100">
        <v>-41.3</v>
      </c>
      <c r="P60" s="100">
        <v>-41.3</v>
      </c>
      <c r="Q60" s="100">
        <v>-41.3</v>
      </c>
      <c r="R60" s="100">
        <v>-41.3</v>
      </c>
      <c r="S60" s="101">
        <v>-41.3</v>
      </c>
      <c r="T60" s="99">
        <v>-53.3</v>
      </c>
      <c r="U60" s="100">
        <v>-53.3</v>
      </c>
      <c r="V60" s="100">
        <v>-53.3</v>
      </c>
      <c r="W60" s="100">
        <v>-53.3</v>
      </c>
      <c r="X60" s="100">
        <v>-53.3</v>
      </c>
      <c r="Y60" s="101">
        <v>-53.3</v>
      </c>
      <c r="Z60" s="105" t="s">
        <v>30</v>
      </c>
      <c r="AA60" s="127"/>
      <c r="AB60" s="128"/>
      <c r="AC60" s="129" t="s">
        <v>4</v>
      </c>
      <c r="AD60" s="99">
        <v>-41.3</v>
      </c>
      <c r="AE60" s="100">
        <v>-41.3</v>
      </c>
      <c r="AF60" s="100">
        <v>-41.3</v>
      </c>
      <c r="AG60" s="100">
        <v>-41.3</v>
      </c>
      <c r="AH60" s="100">
        <v>-41.3</v>
      </c>
      <c r="AI60" s="101">
        <v>-41.3</v>
      </c>
      <c r="AJ60" s="99">
        <v>-53.3</v>
      </c>
      <c r="AK60" s="100">
        <v>-53.3</v>
      </c>
      <c r="AL60" s="100">
        <v>-53.3</v>
      </c>
      <c r="AM60" s="100">
        <v>-53.3</v>
      </c>
      <c r="AN60" s="100">
        <v>-53.3</v>
      </c>
      <c r="AO60" s="101">
        <v>-53.3</v>
      </c>
      <c r="AP60" s="105" t="s">
        <v>30</v>
      </c>
      <c r="AQ60" s="127"/>
      <c r="AR60" s="128"/>
      <c r="AS60" s="129" t="s">
        <v>4</v>
      </c>
      <c r="AT60" s="99">
        <v>-21.3</v>
      </c>
      <c r="AU60" s="100">
        <v>-21.3</v>
      </c>
      <c r="AV60" s="100">
        <v>-21.3</v>
      </c>
      <c r="AW60" s="100">
        <v>-21.3</v>
      </c>
      <c r="AX60" s="100">
        <v>-21.3</v>
      </c>
      <c r="AY60" s="101">
        <v>-21.3</v>
      </c>
      <c r="AZ60" s="99">
        <v>-33.299999999999997</v>
      </c>
      <c r="BA60" s="100">
        <v>-33.299999999999997</v>
      </c>
      <c r="BB60" s="100">
        <v>-33.299999999999997</v>
      </c>
      <c r="BC60" s="100">
        <v>-33.299999999999997</v>
      </c>
      <c r="BD60" s="100">
        <v>-33.299999999999997</v>
      </c>
      <c r="BE60" s="101">
        <v>-33.299999999999997</v>
      </c>
      <c r="BF60" s="172"/>
    </row>
    <row r="61" spans="4:58" ht="13" x14ac:dyDescent="0.3">
      <c r="E61" s="157"/>
      <c r="J61" s="64" t="s">
        <v>26</v>
      </c>
      <c r="K61" s="41"/>
      <c r="L61" s="65"/>
      <c r="M61" s="69" t="s">
        <v>2</v>
      </c>
      <c r="N61" s="45">
        <v>0.89700791749104669</v>
      </c>
      <c r="O61" s="46">
        <v>0.37482876400519666</v>
      </c>
      <c r="P61" s="46">
        <v>0.22486937809289179</v>
      </c>
      <c r="Q61" s="46">
        <v>0.15644190374115988</v>
      </c>
      <c r="R61" s="46">
        <v>0.11804161813583276</v>
      </c>
      <c r="S61" s="47">
        <v>9.376212941741234E-2</v>
      </c>
      <c r="T61" s="45">
        <v>0.20347963788361448</v>
      </c>
      <c r="U61" s="46">
        <v>8.3176197715187972E-2</v>
      </c>
      <c r="V61" s="46">
        <v>4.9123009601811797E-2</v>
      </c>
      <c r="W61" s="46">
        <v>3.3730958818682162E-2</v>
      </c>
      <c r="X61" s="46">
        <v>2.5161369260037623E-2</v>
      </c>
      <c r="Y61" s="47">
        <v>1.9771850385102135E-2</v>
      </c>
      <c r="Z61" s="64" t="s">
        <v>26</v>
      </c>
      <c r="AA61" s="41"/>
      <c r="AB61" s="65"/>
      <c r="AC61" s="69" t="s">
        <v>2</v>
      </c>
      <c r="AD61" s="45">
        <v>0.80950779858366817</v>
      </c>
      <c r="AE61" s="46">
        <v>0.33085955832562003</v>
      </c>
      <c r="AF61" s="46">
        <v>0.19537813780682736</v>
      </c>
      <c r="AG61" s="46">
        <v>0.13415703632399514</v>
      </c>
      <c r="AH61" s="46">
        <v>0.10005205716704416</v>
      </c>
      <c r="AI61" s="47">
        <v>7.8602867100672075E-2</v>
      </c>
      <c r="AJ61" s="45">
        <v>0.10724353196605001</v>
      </c>
      <c r="AK61" s="46">
        <v>3.0702152998159135E-2</v>
      </c>
      <c r="AL61" s="46">
        <v>1.7791636755122606E-2</v>
      </c>
      <c r="AM61" s="46">
        <v>1.7793661792194843E-2</v>
      </c>
      <c r="AN61" s="46">
        <v>1.7793661792194843E-2</v>
      </c>
      <c r="AO61" s="47">
        <v>1.7793661792194843E-2</v>
      </c>
      <c r="AP61" s="64" t="s">
        <v>26</v>
      </c>
      <c r="AQ61" s="41"/>
      <c r="AR61" s="65"/>
      <c r="AS61" s="69" t="s">
        <v>2</v>
      </c>
      <c r="AT61" s="45">
        <v>9.2285280625159487</v>
      </c>
      <c r="AU61" s="46">
        <v>3.8774112255653397</v>
      </c>
      <c r="AV61" s="46">
        <v>2.3342881594810283</v>
      </c>
      <c r="AW61" s="46">
        <v>1.6280944776724962</v>
      </c>
      <c r="AX61" s="46">
        <v>1.2307959141372267</v>
      </c>
      <c r="AY61" s="47">
        <v>0.97899787656241211</v>
      </c>
      <c r="AZ61" s="45">
        <v>2.2958041009282373</v>
      </c>
      <c r="BA61" s="46">
        <v>0.9612428356794791</v>
      </c>
      <c r="BB61" s="46">
        <v>0.57940095150678861</v>
      </c>
      <c r="BC61" s="46">
        <v>0.4038824017950135</v>
      </c>
      <c r="BD61" s="46">
        <v>0.30526466167891281</v>
      </c>
      <c r="BE61" s="47">
        <v>0.24283466425495945</v>
      </c>
      <c r="BF61" s="200"/>
    </row>
    <row r="62" spans="4:58" x14ac:dyDescent="0.25">
      <c r="J62" s="64" t="s">
        <v>27</v>
      </c>
      <c r="K62" s="41"/>
      <c r="L62" s="65"/>
      <c r="M62" s="69" t="s">
        <v>25</v>
      </c>
      <c r="N62" s="176">
        <v>8</v>
      </c>
      <c r="O62" s="9">
        <v>8</v>
      </c>
      <c r="P62" s="9">
        <v>8</v>
      </c>
      <c r="Q62" s="9">
        <v>8</v>
      </c>
      <c r="R62" s="9">
        <v>8</v>
      </c>
      <c r="S62" s="177">
        <v>8</v>
      </c>
      <c r="T62" s="176">
        <v>8</v>
      </c>
      <c r="U62" s="9">
        <v>8</v>
      </c>
      <c r="V62" s="9">
        <v>8</v>
      </c>
      <c r="W62" s="9">
        <v>8</v>
      </c>
      <c r="X62" s="9">
        <v>8</v>
      </c>
      <c r="Y62" s="177">
        <v>8</v>
      </c>
      <c r="Z62" s="64" t="s">
        <v>27</v>
      </c>
      <c r="AA62" s="41"/>
      <c r="AB62" s="65"/>
      <c r="AC62" s="69" t="s">
        <v>25</v>
      </c>
      <c r="AD62" s="178">
        <v>2</v>
      </c>
      <c r="AE62" s="179">
        <v>2</v>
      </c>
      <c r="AF62" s="179">
        <v>2</v>
      </c>
      <c r="AG62" s="179">
        <v>2</v>
      </c>
      <c r="AH62" s="179">
        <v>2</v>
      </c>
      <c r="AI62" s="180">
        <v>2</v>
      </c>
      <c r="AJ62" s="178">
        <v>2</v>
      </c>
      <c r="AK62" s="179">
        <v>2</v>
      </c>
      <c r="AL62" s="179">
        <v>2</v>
      </c>
      <c r="AM62" s="179">
        <v>2</v>
      </c>
      <c r="AN62" s="179">
        <v>2</v>
      </c>
      <c r="AO62" s="180">
        <v>2</v>
      </c>
      <c r="AP62" s="64" t="s">
        <v>27</v>
      </c>
      <c r="AQ62" s="41"/>
      <c r="AR62" s="65"/>
      <c r="AS62" s="69" t="s">
        <v>25</v>
      </c>
      <c r="AT62" s="48">
        <v>8</v>
      </c>
      <c r="AU62" s="49">
        <v>8</v>
      </c>
      <c r="AV62" s="49">
        <v>8</v>
      </c>
      <c r="AW62" s="49">
        <v>8</v>
      </c>
      <c r="AX62" s="49">
        <v>8</v>
      </c>
      <c r="AY62" s="50">
        <v>8</v>
      </c>
      <c r="AZ62" s="48">
        <v>8</v>
      </c>
      <c r="BA62" s="49">
        <v>8</v>
      </c>
      <c r="BB62" s="49">
        <v>8</v>
      </c>
      <c r="BC62" s="49">
        <v>8</v>
      </c>
      <c r="BD62" s="49">
        <v>8</v>
      </c>
      <c r="BE62" s="50">
        <v>8</v>
      </c>
      <c r="BF62" s="219"/>
    </row>
    <row r="63" spans="4:58" x14ac:dyDescent="0.25">
      <c r="J63" s="64" t="s">
        <v>28</v>
      </c>
      <c r="K63" s="41"/>
      <c r="L63" s="65"/>
      <c r="M63" s="69" t="s">
        <v>25</v>
      </c>
      <c r="N63" s="48">
        <v>10</v>
      </c>
      <c r="O63" s="49">
        <v>10</v>
      </c>
      <c r="P63" s="49">
        <v>10</v>
      </c>
      <c r="Q63" s="49">
        <v>10</v>
      </c>
      <c r="R63" s="49">
        <v>10</v>
      </c>
      <c r="S63" s="50">
        <v>10</v>
      </c>
      <c r="T63" s="48">
        <v>10</v>
      </c>
      <c r="U63" s="49">
        <v>10</v>
      </c>
      <c r="V63" s="49">
        <v>10</v>
      </c>
      <c r="W63" s="49">
        <v>10</v>
      </c>
      <c r="X63" s="49">
        <v>10</v>
      </c>
      <c r="Y63" s="50">
        <v>10</v>
      </c>
      <c r="Z63" s="64" t="s">
        <v>28</v>
      </c>
      <c r="AA63" s="41"/>
      <c r="AB63" s="65"/>
      <c r="AC63" s="69" t="s">
        <v>25</v>
      </c>
      <c r="AD63" s="48">
        <v>10</v>
      </c>
      <c r="AE63" s="49">
        <v>10</v>
      </c>
      <c r="AF63" s="49">
        <v>10</v>
      </c>
      <c r="AG63" s="49">
        <v>10</v>
      </c>
      <c r="AH63" s="49">
        <v>10</v>
      </c>
      <c r="AI63" s="50">
        <v>10</v>
      </c>
      <c r="AJ63" s="48">
        <v>10</v>
      </c>
      <c r="AK63" s="49">
        <v>10</v>
      </c>
      <c r="AL63" s="49">
        <v>10</v>
      </c>
      <c r="AM63" s="49">
        <v>10</v>
      </c>
      <c r="AN63" s="49">
        <v>10</v>
      </c>
      <c r="AO63" s="50">
        <v>10</v>
      </c>
      <c r="AP63" s="64" t="s">
        <v>28</v>
      </c>
      <c r="AQ63" s="41"/>
      <c r="AR63" s="65"/>
      <c r="AS63" s="69" t="s">
        <v>25</v>
      </c>
      <c r="AT63" s="48">
        <v>10</v>
      </c>
      <c r="AU63" s="49">
        <v>10</v>
      </c>
      <c r="AV63" s="49">
        <v>10</v>
      </c>
      <c r="AW63" s="49">
        <v>10</v>
      </c>
      <c r="AX63" s="49">
        <v>10</v>
      </c>
      <c r="AY63" s="50">
        <v>10</v>
      </c>
      <c r="AZ63" s="48">
        <v>10</v>
      </c>
      <c r="BA63" s="49">
        <v>10</v>
      </c>
      <c r="BB63" s="49">
        <v>10</v>
      </c>
      <c r="BC63" s="49">
        <v>10</v>
      </c>
      <c r="BD63" s="49">
        <v>10</v>
      </c>
      <c r="BE63" s="50">
        <v>10</v>
      </c>
      <c r="BF63" s="219"/>
    </row>
    <row r="64" spans="4:58" x14ac:dyDescent="0.25">
      <c r="J64" s="64" t="s">
        <v>16</v>
      </c>
      <c r="K64" s="41"/>
      <c r="L64" s="65"/>
      <c r="M64" s="69" t="s">
        <v>2</v>
      </c>
      <c r="N64" s="45">
        <f t="shared" ref="N64:S64" si="146">SQRT(N61^2+0.000001*(ABS(N63-N62))^2)</f>
        <v>0.89701014712299909</v>
      </c>
      <c r="O64" s="46">
        <f t="shared" si="146"/>
        <v>0.37483409973702153</v>
      </c>
      <c r="P64" s="46">
        <f t="shared" si="146"/>
        <v>0.22487827196926768</v>
      </c>
      <c r="Q64" s="46">
        <f t="shared" si="146"/>
        <v>0.1564546875173714</v>
      </c>
      <c r="R64" s="46">
        <f t="shared" si="146"/>
        <v>0.11805856009678317</v>
      </c>
      <c r="S64" s="47">
        <f t="shared" si="146"/>
        <v>9.3783457565220857E-2</v>
      </c>
      <c r="T64" s="45">
        <f t="shared" ref="T64:Y64" si="147">SQRT(T61^2+0.000001*(ABS(T63-T62))^2)</f>
        <v>0.20348946663954592</v>
      </c>
      <c r="U64" s="46">
        <f t="shared" si="147"/>
        <v>8.3200239581121646E-2</v>
      </c>
      <c r="V64" s="46">
        <f t="shared" si="147"/>
        <v>4.9163706861257872E-2</v>
      </c>
      <c r="W64" s="46">
        <f t="shared" si="147"/>
        <v>3.3790199508550285E-2</v>
      </c>
      <c r="X64" s="46">
        <f t="shared" si="147"/>
        <v>2.5240731032202021E-2</v>
      </c>
      <c r="Y64" s="47">
        <f t="shared" si="147"/>
        <v>1.9872746857212856E-2</v>
      </c>
      <c r="Z64" s="64" t="s">
        <v>16</v>
      </c>
      <c r="AA64" s="41"/>
      <c r="AB64" s="65"/>
      <c r="AC64" s="69" t="s">
        <v>2</v>
      </c>
      <c r="AD64" s="45">
        <f>SQRT(AD61^2+0.000001*(ABS(AD63-AD62))^2)</f>
        <v>0.80954732781214012</v>
      </c>
      <c r="AE64" s="46">
        <f t="shared" ref="AE64:AO64" si="148">SQRT(AE61^2+0.000001*(ABS(AE63-AE62))^2)</f>
        <v>0.33095626196738498</v>
      </c>
      <c r="AF64" s="46">
        <f t="shared" si="148"/>
        <v>0.19554185417159065</v>
      </c>
      <c r="AG64" s="46">
        <f t="shared" si="148"/>
        <v>0.13439535109235645</v>
      </c>
      <c r="AH64" s="46">
        <f t="shared" si="148"/>
        <v>0.10037138109719061</v>
      </c>
      <c r="AI64" s="47">
        <f t="shared" si="148"/>
        <v>7.9008928080603114E-2</v>
      </c>
      <c r="AJ64" s="45">
        <f t="shared" si="148"/>
        <v>0.10754150430672424</v>
      </c>
      <c r="AK64" s="46">
        <f t="shared" si="148"/>
        <v>3.172730998244843E-2</v>
      </c>
      <c r="AL64" s="46">
        <f t="shared" si="148"/>
        <v>1.9507494416921657E-2</v>
      </c>
      <c r="AM64" s="46">
        <f t="shared" si="148"/>
        <v>1.950934135164523E-2</v>
      </c>
      <c r="AN64" s="46">
        <f t="shared" si="148"/>
        <v>1.950934135164523E-2</v>
      </c>
      <c r="AO64" s="47">
        <f t="shared" si="148"/>
        <v>1.950934135164523E-2</v>
      </c>
      <c r="AP64" s="64" t="s">
        <v>16</v>
      </c>
      <c r="AQ64" s="41"/>
      <c r="AR64" s="65"/>
      <c r="AS64" s="69" t="s">
        <v>2</v>
      </c>
      <c r="AT64" s="45">
        <f>SQRT(AT61^2+0.000001*(ABS(AT63-AT62))^2)</f>
        <v>9.2285282792352312</v>
      </c>
      <c r="AU64" s="46">
        <f t="shared" ref="AU64:BE64" si="149">SQRT(AU61^2+0.000001*(ABS(AU63-AU62))^2)</f>
        <v>3.8774117413733751</v>
      </c>
      <c r="AV64" s="46">
        <f t="shared" si="149"/>
        <v>2.3342890162731189</v>
      </c>
      <c r="AW64" s="46">
        <f t="shared" si="149"/>
        <v>1.6280957061019719</v>
      </c>
      <c r="AX64" s="46">
        <f t="shared" si="149"/>
        <v>1.2307975391009243</v>
      </c>
      <c r="AY64" s="47">
        <f t="shared" si="149"/>
        <v>0.97899991946563092</v>
      </c>
      <c r="AZ64" s="45">
        <f t="shared" si="149"/>
        <v>2.2958049720825398</v>
      </c>
      <c r="BA64" s="46">
        <f t="shared" si="149"/>
        <v>0.96124491631692177</v>
      </c>
      <c r="BB64" s="46">
        <f t="shared" si="149"/>
        <v>0.57940440333757559</v>
      </c>
      <c r="BC64" s="46">
        <f t="shared" si="149"/>
        <v>0.40388735370113871</v>
      </c>
      <c r="BD64" s="46">
        <f t="shared" si="149"/>
        <v>0.30527121330047008</v>
      </c>
      <c r="BE64" s="47">
        <f t="shared" si="149"/>
        <v>0.24284290017173424</v>
      </c>
      <c r="BF64" s="200"/>
    </row>
    <row r="65" spans="10:58" x14ac:dyDescent="0.25">
      <c r="J65" s="64" t="s">
        <v>29</v>
      </c>
      <c r="K65" s="41"/>
      <c r="L65" s="65"/>
      <c r="M65" s="69" t="s">
        <v>18</v>
      </c>
      <c r="N65" s="51">
        <f t="shared" ref="N65:S65" si="150">DEGREES(ATAN((N62-N63)*0.001/N61))</f>
        <v>-0.1277484478160251</v>
      </c>
      <c r="O65" s="52">
        <f t="shared" si="150"/>
        <v>-0.30571418887285295</v>
      </c>
      <c r="P65" s="52">
        <f t="shared" si="150"/>
        <v>-0.50957822085352522</v>
      </c>
      <c r="Q65" s="52">
        <f t="shared" si="150"/>
        <v>-0.73244644826809868</v>
      </c>
      <c r="R65" s="52">
        <f t="shared" si="150"/>
        <v>-0.9706796417263307</v>
      </c>
      <c r="S65" s="53">
        <f t="shared" si="150"/>
        <v>-1.221966533978601</v>
      </c>
      <c r="T65" s="51">
        <f t="shared" ref="T65:Y65" si="151">DEGREES(ATAN((T62-T63)*0.001/T61))</f>
        <v>-0.56314169926641988</v>
      </c>
      <c r="U65" s="52">
        <f t="shared" si="151"/>
        <v>-1.3774311046112828</v>
      </c>
      <c r="V65" s="52">
        <f t="shared" si="151"/>
        <v>-2.3314594462685481</v>
      </c>
      <c r="W65" s="52">
        <f t="shared" si="151"/>
        <v>-3.393249364404503</v>
      </c>
      <c r="X65" s="52">
        <f t="shared" si="151"/>
        <v>-4.5447102748319645</v>
      </c>
      <c r="Y65" s="53">
        <f t="shared" si="151"/>
        <v>-5.7760452818573524</v>
      </c>
      <c r="Z65" s="64" t="s">
        <v>29</v>
      </c>
      <c r="AA65" s="41"/>
      <c r="AB65" s="65"/>
      <c r="AC65" s="69" t="s">
        <v>18</v>
      </c>
      <c r="AD65" s="51">
        <f t="shared" ref="AD65:AI65" si="152">DEGREES(ATAN((AD62-AD63)*0.001/AD61))</f>
        <v>-0.56620988173846776</v>
      </c>
      <c r="AE65" s="52">
        <f t="shared" si="152"/>
        <v>-1.3851101733163895</v>
      </c>
      <c r="AF65" s="52">
        <f t="shared" si="152"/>
        <v>-2.3447368976716412</v>
      </c>
      <c r="AG65" s="52">
        <f t="shared" si="152"/>
        <v>-3.4125983920034479</v>
      </c>
      <c r="AH65" s="52">
        <f t="shared" si="152"/>
        <v>-4.5715515349813369</v>
      </c>
      <c r="AI65" s="53">
        <f t="shared" si="152"/>
        <v>-5.8114078043519264</v>
      </c>
      <c r="AJ65" s="51">
        <f t="shared" ref="AJ65:AO65" si="153">DEGREES(ATAN((AJ62-AJ63)*0.001/AJ61))</f>
        <v>-4.2661672874034222</v>
      </c>
      <c r="AK65" s="52">
        <f t="shared" si="153"/>
        <v>-14.604697751004068</v>
      </c>
      <c r="AL65" s="52">
        <f t="shared" si="153"/>
        <v>-24.211041247874434</v>
      </c>
      <c r="AM65" s="52">
        <f t="shared" si="153"/>
        <v>-24.208602305726551</v>
      </c>
      <c r="AN65" s="52">
        <f t="shared" si="153"/>
        <v>-24.208602305726551</v>
      </c>
      <c r="AO65" s="53">
        <f t="shared" si="153"/>
        <v>-24.208602305726551</v>
      </c>
      <c r="AP65" s="64" t="s">
        <v>29</v>
      </c>
      <c r="AQ65" s="41"/>
      <c r="AR65" s="65"/>
      <c r="AS65" s="69" t="s">
        <v>18</v>
      </c>
      <c r="AT65" s="51">
        <f t="shared" ref="AT65:BE65" si="154">DEGREES(ATAN((AT62-AT63)*0.001/AT61))</f>
        <v>-1.2417100154638006E-2</v>
      </c>
      <c r="AU65" s="52">
        <f t="shared" si="154"/>
        <v>-2.9553622816159451E-2</v>
      </c>
      <c r="AV65" s="52">
        <f t="shared" si="154"/>
        <v>-4.909056772638052E-2</v>
      </c>
      <c r="AW65" s="52">
        <f t="shared" si="154"/>
        <v>-7.0383815531976354E-2</v>
      </c>
      <c r="AX65" s="52">
        <f t="shared" si="154"/>
        <v>-9.3103541253287223E-2</v>
      </c>
      <c r="AY65" s="53">
        <f t="shared" si="154"/>
        <v>-0.11704969168515095</v>
      </c>
      <c r="AZ65" s="51">
        <f t="shared" si="154"/>
        <v>-4.9913461689355614E-2</v>
      </c>
      <c r="BA65" s="52">
        <f t="shared" si="154"/>
        <v>-0.11921170115938708</v>
      </c>
      <c r="BB65" s="52">
        <f t="shared" si="154"/>
        <v>-0.19777513931249135</v>
      </c>
      <c r="BC65" s="52">
        <f t="shared" si="154"/>
        <v>-0.28372274174777806</v>
      </c>
      <c r="BD65" s="52">
        <f t="shared" si="154"/>
        <v>-0.37537892147976243</v>
      </c>
      <c r="BE65" s="53">
        <f t="shared" si="154"/>
        <v>-0.47188060431051182</v>
      </c>
      <c r="BF65" s="199"/>
    </row>
    <row r="66" spans="10:58" x14ac:dyDescent="0.25">
      <c r="J66" s="64" t="s">
        <v>20</v>
      </c>
      <c r="K66" s="41"/>
      <c r="L66" s="65"/>
      <c r="M66" s="69" t="s">
        <v>18</v>
      </c>
      <c r="N66" s="54">
        <v>5</v>
      </c>
      <c r="O66" s="55">
        <v>10</v>
      </c>
      <c r="P66" s="55">
        <v>15</v>
      </c>
      <c r="Q66" s="55">
        <v>20</v>
      </c>
      <c r="R66" s="55">
        <v>25</v>
      </c>
      <c r="S66" s="56">
        <v>30</v>
      </c>
      <c r="T66" s="54">
        <v>5</v>
      </c>
      <c r="U66" s="55">
        <v>10</v>
      </c>
      <c r="V66" s="55">
        <v>15</v>
      </c>
      <c r="W66" s="55">
        <v>20</v>
      </c>
      <c r="X66" s="55">
        <v>25</v>
      </c>
      <c r="Y66" s="56">
        <v>30</v>
      </c>
      <c r="Z66" s="64" t="s">
        <v>20</v>
      </c>
      <c r="AA66" s="41"/>
      <c r="AB66" s="65"/>
      <c r="AC66" s="69" t="s">
        <v>18</v>
      </c>
      <c r="AD66" s="54">
        <v>5</v>
      </c>
      <c r="AE66" s="55">
        <v>10</v>
      </c>
      <c r="AF66" s="55">
        <v>15</v>
      </c>
      <c r="AG66" s="55">
        <v>20</v>
      </c>
      <c r="AH66" s="55">
        <v>25</v>
      </c>
      <c r="AI66" s="56">
        <v>30</v>
      </c>
      <c r="AJ66" s="54">
        <v>5</v>
      </c>
      <c r="AK66" s="55">
        <v>10</v>
      </c>
      <c r="AL66" s="55">
        <v>15</v>
      </c>
      <c r="AM66" s="55">
        <v>20</v>
      </c>
      <c r="AN66" s="55">
        <v>25</v>
      </c>
      <c r="AO66" s="56">
        <v>30</v>
      </c>
      <c r="AP66" s="64" t="s">
        <v>20</v>
      </c>
      <c r="AQ66" s="41"/>
      <c r="AR66" s="65"/>
      <c r="AS66" s="69" t="s">
        <v>18</v>
      </c>
      <c r="AT66" s="54">
        <v>5</v>
      </c>
      <c r="AU66" s="55">
        <v>10</v>
      </c>
      <c r="AV66" s="55">
        <v>15</v>
      </c>
      <c r="AW66" s="55">
        <v>20</v>
      </c>
      <c r="AX66" s="55">
        <v>25</v>
      </c>
      <c r="AY66" s="56">
        <v>30</v>
      </c>
      <c r="AZ66" s="54">
        <v>5</v>
      </c>
      <c r="BA66" s="55">
        <v>10</v>
      </c>
      <c r="BB66" s="55">
        <v>15</v>
      </c>
      <c r="BC66" s="55">
        <v>20</v>
      </c>
      <c r="BD66" s="55">
        <v>25</v>
      </c>
      <c r="BE66" s="56">
        <v>30</v>
      </c>
      <c r="BF66" s="220"/>
    </row>
    <row r="67" spans="10:58" x14ac:dyDescent="0.25">
      <c r="J67" s="66" t="s">
        <v>22</v>
      </c>
      <c r="K67" s="41"/>
      <c r="L67" s="65"/>
      <c r="M67" s="69" t="s">
        <v>18</v>
      </c>
      <c r="N67" s="51">
        <f t="shared" ref="N67:Y67" si="155">DEGREES(ACOS(COS(RADIANS(N$65))*COS(RADIANS(N$66))+SIN(RADIANS(N$65))*SIN(RADIANS(N$66))))</f>
        <v>5.1277484478160433</v>
      </c>
      <c r="O67" s="52">
        <f t="shared" si="155"/>
        <v>10.305714188872845</v>
      </c>
      <c r="P67" s="52">
        <f t="shared" si="155"/>
        <v>15.50957822085352</v>
      </c>
      <c r="Q67" s="52">
        <f t="shared" si="155"/>
        <v>20.732446448268089</v>
      </c>
      <c r="R67" s="52">
        <f t="shared" si="155"/>
        <v>25.970679641726335</v>
      </c>
      <c r="S67" s="53">
        <f t="shared" si="155"/>
        <v>31.221966533978598</v>
      </c>
      <c r="T67" s="51">
        <f t="shared" si="155"/>
        <v>5.5631416992664731</v>
      </c>
      <c r="U67" s="52">
        <f t="shared" si="155"/>
        <v>11.377431104611279</v>
      </c>
      <c r="V67" s="52">
        <f t="shared" si="155"/>
        <v>17.33145944626856</v>
      </c>
      <c r="W67" s="52">
        <f t="shared" si="155"/>
        <v>23.3932493644045</v>
      </c>
      <c r="X67" s="52">
        <f t="shared" si="155"/>
        <v>29.544710274831964</v>
      </c>
      <c r="Y67" s="53">
        <f t="shared" si="155"/>
        <v>35.77604528185735</v>
      </c>
      <c r="Z67" s="66" t="s">
        <v>22</v>
      </c>
      <c r="AA67" s="41"/>
      <c r="AB67" s="65"/>
      <c r="AC67" s="69" t="s">
        <v>18</v>
      </c>
      <c r="AD67" s="51">
        <f t="shared" ref="AD67:AO67" si="156">DEGREES(ACOS(COS(RADIANS(AD$65))*COS(RADIANS(AD$66))+SIN(RADIANS(AD$65))*SIN(RADIANS(AD$66))))</f>
        <v>5.5662098817384766</v>
      </c>
      <c r="AE67" s="52">
        <f t="shared" si="156"/>
        <v>11.385110173316383</v>
      </c>
      <c r="AF67" s="52">
        <f t="shared" si="156"/>
        <v>17.344736897671638</v>
      </c>
      <c r="AG67" s="52">
        <f t="shared" si="156"/>
        <v>23.412598392003428</v>
      </c>
      <c r="AH67" s="52">
        <f t="shared" si="156"/>
        <v>29.571551534981324</v>
      </c>
      <c r="AI67" s="53">
        <f t="shared" si="156"/>
        <v>35.811407804351923</v>
      </c>
      <c r="AJ67" s="51">
        <f t="shared" si="156"/>
        <v>9.2661672874034124</v>
      </c>
      <c r="AK67" s="52">
        <f t="shared" si="156"/>
        <v>24.604697751004078</v>
      </c>
      <c r="AL67" s="52">
        <f t="shared" si="156"/>
        <v>39.211041247874434</v>
      </c>
      <c r="AM67" s="52">
        <f t="shared" si="156"/>
        <v>44.208602305726558</v>
      </c>
      <c r="AN67" s="52">
        <f t="shared" si="156"/>
        <v>49.208602305726558</v>
      </c>
      <c r="AO67" s="53">
        <f t="shared" si="156"/>
        <v>54.208602305726536</v>
      </c>
      <c r="AP67" s="66" t="s">
        <v>22</v>
      </c>
      <c r="AQ67" s="41"/>
      <c r="AR67" s="65"/>
      <c r="AS67" s="69" t="s">
        <v>18</v>
      </c>
      <c r="AT67" s="51">
        <f t="shared" ref="AT67:BE67" si="157">DEGREES(ACOS(COS(RADIANS(AT$65))*COS(RADIANS(AT$66))+SIN(RADIANS(AT$65))*SIN(RADIANS(AT$66))))</f>
        <v>5.0124171001546074</v>
      </c>
      <c r="AU67" s="52">
        <f t="shared" si="157"/>
        <v>10.029553622816142</v>
      </c>
      <c r="AV67" s="52">
        <f t="shared" si="157"/>
        <v>15.049090567726347</v>
      </c>
      <c r="AW67" s="52">
        <f t="shared" si="157"/>
        <v>20.070383815531979</v>
      </c>
      <c r="AX67" s="52">
        <f t="shared" si="157"/>
        <v>25.093103541253281</v>
      </c>
      <c r="AY67" s="53">
        <f t="shared" si="157"/>
        <v>30.117049691685157</v>
      </c>
      <c r="AZ67" s="51">
        <f t="shared" si="157"/>
        <v>5.0499134616893846</v>
      </c>
      <c r="BA67" s="52">
        <f t="shared" si="157"/>
        <v>10.11921170115939</v>
      </c>
      <c r="BB67" s="52">
        <f t="shared" si="157"/>
        <v>15.197775139312483</v>
      </c>
      <c r="BC67" s="52">
        <f t="shared" si="157"/>
        <v>20.283722741747777</v>
      </c>
      <c r="BD67" s="52">
        <f t="shared" si="157"/>
        <v>25.375378921479761</v>
      </c>
      <c r="BE67" s="53">
        <f t="shared" si="157"/>
        <v>30.47188060431052</v>
      </c>
      <c r="BF67" s="199"/>
    </row>
    <row r="68" spans="10:58" ht="13" x14ac:dyDescent="0.3">
      <c r="J68" s="130" t="s">
        <v>32</v>
      </c>
      <c r="K68" s="127"/>
      <c r="L68" s="128"/>
      <c r="M68" s="129" t="s">
        <v>1</v>
      </c>
      <c r="N68" s="102">
        <f t="shared" ref="N68:S68" si="158">IF(AND(N67&gt;=0,N67&lt;$E$12),$E$4-0.001*2.5*($E$10*N67)^2,IF(AND(N67&gt;=$E$12,N67&lt;$E$13),$E$11,IF(AND(N67&gt;=$E$13,N67&lt;36),29-25*LOG10(N67),-10)))</f>
        <v>11.251832204260246</v>
      </c>
      <c r="O68" s="103">
        <f t="shared" si="158"/>
        <v>3.6730476528230156</v>
      </c>
      <c r="P68" s="103">
        <f t="shared" si="158"/>
        <v>-0.76499968607739888</v>
      </c>
      <c r="Q68" s="103">
        <f t="shared" si="158"/>
        <v>-3.9162638069218545</v>
      </c>
      <c r="R68" s="103">
        <f t="shared" si="158"/>
        <v>-6.3620828770333162</v>
      </c>
      <c r="S68" s="104">
        <f t="shared" si="158"/>
        <v>-8.3615063470502946</v>
      </c>
      <c r="T68" s="102">
        <f t="shared" ref="T68:Y68" si="159">IF(AND(T67&gt;=0,T67&lt;$E$12),$E$4-0.001*2.5*($E$10*T67)^2,IF(AND(T67&gt;=$E$12,T67&lt;$E$13),$E$11,IF(AND(T67&gt;=$E$13,T67&lt;36),29-25*LOG10(T67),-10)))</f>
        <v>10.366996949143434</v>
      </c>
      <c r="U68" s="103">
        <f t="shared" si="159"/>
        <v>2.5988946414802214</v>
      </c>
      <c r="V68" s="103">
        <f t="shared" si="159"/>
        <v>-1.9708783822933782</v>
      </c>
      <c r="W68" s="103">
        <f t="shared" si="159"/>
        <v>-5.2272637570909879</v>
      </c>
      <c r="X68" s="103">
        <f t="shared" si="159"/>
        <v>-7.7619933875429297</v>
      </c>
      <c r="Y68" s="104">
        <f t="shared" si="159"/>
        <v>-9.8398082889650595</v>
      </c>
      <c r="Z68" s="130" t="s">
        <v>32</v>
      </c>
      <c r="AA68" s="127"/>
      <c r="AB68" s="128"/>
      <c r="AC68" s="129" t="s">
        <v>1</v>
      </c>
      <c r="AD68" s="102">
        <f t="shared" ref="AD68:AI68" si="160">IF(AND(AD67&gt;=0,AD67&lt;$E$12),$E$4-0.001*2.5*($E$10*AD67)^2,IF(AND(AD67&gt;=$E$12,AD67&lt;$E$13),$E$11,IF(AND(AD67&gt;=$E$13,AD67&lt;36),29-25*LOG10(AD67),-10)))</f>
        <v>10.361010550290267</v>
      </c>
      <c r="AE68" s="103">
        <f t="shared" si="160"/>
        <v>2.5915690593965266</v>
      </c>
      <c r="AF68" s="103">
        <f t="shared" si="160"/>
        <v>-1.9791929103671926</v>
      </c>
      <c r="AG68" s="103">
        <f t="shared" si="160"/>
        <v>-5.2362403880013133</v>
      </c>
      <c r="AH68" s="103">
        <f t="shared" si="160"/>
        <v>-7.7718527829227853</v>
      </c>
      <c r="AI68" s="104">
        <f t="shared" si="160"/>
        <v>-9.8505348541469786</v>
      </c>
      <c r="AJ68" s="102">
        <f t="shared" ref="AJ68:AO68" si="161">IF(AND(AJ67&gt;=0,AJ67&lt;$E$12),$E$4-0.001*2.5*($E$10*AJ67)^2,IF(AND(AJ67&gt;=$E$12,AJ67&lt;$E$13),$E$11,IF(AND(AJ67&gt;=$E$13,AJ67&lt;36),29-25*LOG10(AJ67),-10)))</f>
        <v>4.8274965874021625</v>
      </c>
      <c r="AK68" s="103">
        <f t="shared" si="161"/>
        <v>-5.7754508610790225</v>
      </c>
      <c r="AL68" s="103">
        <f t="shared" si="161"/>
        <v>-10</v>
      </c>
      <c r="AM68" s="103">
        <f t="shared" si="161"/>
        <v>-10</v>
      </c>
      <c r="AN68" s="103">
        <f t="shared" si="161"/>
        <v>-10</v>
      </c>
      <c r="AO68" s="104">
        <f t="shared" si="161"/>
        <v>-10</v>
      </c>
      <c r="AP68" s="130" t="s">
        <v>32</v>
      </c>
      <c r="AQ68" s="127"/>
      <c r="AR68" s="128"/>
      <c r="AS68" s="129" t="s">
        <v>1</v>
      </c>
      <c r="AT68" s="102">
        <f t="shared" ref="AT68:AY68" si="162">IF(AND(AT67&gt;=0,AT67&lt;$E$12),$E$4-0.001*2.5*($E$10*AT67)^2,IF(AND(AT67&gt;=$E$12,AT67&lt;$E$13),$E$11,IF(AND(AT67&gt;=$E$13,AT67&lt;36),29-25*LOG10(AT67),-10)))</f>
        <v>11.498819926591427</v>
      </c>
      <c r="AU68" s="103">
        <f t="shared" si="162"/>
        <v>3.9679598835167091</v>
      </c>
      <c r="AV68" s="103">
        <f t="shared" si="162"/>
        <v>-0.43775639633320296</v>
      </c>
      <c r="AW68" s="103">
        <f t="shared" si="162"/>
        <v>-3.5638919446905746</v>
      </c>
      <c r="AX68" s="103">
        <f t="shared" si="162"/>
        <v>-5.9888594657921459</v>
      </c>
      <c r="AY68" s="104">
        <f t="shared" si="162"/>
        <v>-7.9703106379359525</v>
      </c>
      <c r="AZ68" s="102">
        <f t="shared" ref="AZ68:BE68" si="163">IF(AND(AZ67&gt;=0,AZ67&lt;$E$12),$E$4-0.001*2.5*($E$10*AZ67)^2,IF(AND(AZ67&gt;=$E$12,AZ67&lt;$E$13),$E$11,IF(AND(AZ67&gt;=$E$13,AZ67&lt;36),29-25*LOG10(AZ67),-10)))</f>
        <v>11.41790160363146</v>
      </c>
      <c r="BA68" s="103">
        <f t="shared" si="163"/>
        <v>3.8713329561088266</v>
      </c>
      <c r="BB68" s="103">
        <f t="shared" si="163"/>
        <v>-0.54450036401030033</v>
      </c>
      <c r="BC68" s="103">
        <f t="shared" si="163"/>
        <v>-3.678691638603695</v>
      </c>
      <c r="BD68" s="103">
        <f t="shared" si="163"/>
        <v>-6.1103134033559172</v>
      </c>
      <c r="BE68" s="104">
        <f t="shared" si="163"/>
        <v>-8.0974814498163639</v>
      </c>
      <c r="BF68" s="221"/>
    </row>
    <row r="69" spans="10:58" ht="13" x14ac:dyDescent="0.3">
      <c r="J69" s="67" t="s">
        <v>3</v>
      </c>
      <c r="K69" s="41"/>
      <c r="L69" s="65"/>
      <c r="M69" s="69" t="s">
        <v>1</v>
      </c>
      <c r="N69" s="51">
        <f t="shared" ref="N69:S69" si="164">32.4+20*LOG10(N64)+20*LOG10(3600)</f>
        <v>102.58199713296337</v>
      </c>
      <c r="O69" s="52">
        <f t="shared" si="164"/>
        <v>95.002831875988136</v>
      </c>
      <c r="P69" s="52">
        <f t="shared" si="164"/>
        <v>90.564999922661144</v>
      </c>
      <c r="Q69" s="52">
        <f t="shared" si="164"/>
        <v>87.41382160563316</v>
      </c>
      <c r="R69" s="52">
        <f t="shared" si="164"/>
        <v>84.967999656096012</v>
      </c>
      <c r="S69" s="53">
        <f t="shared" si="164"/>
        <v>82.968574816675059</v>
      </c>
      <c r="T69" s="51">
        <f t="shared" ref="T69:Y69" si="165">32.4+20*LOG10(T64)+20*LOG10(3600)</f>
        <v>89.696888684730951</v>
      </c>
      <c r="U69" s="52">
        <f t="shared" si="165"/>
        <v>81.928541552845147</v>
      </c>
      <c r="V69" s="52">
        <f t="shared" si="165"/>
        <v>77.358942425873778</v>
      </c>
      <c r="W69" s="52">
        <f t="shared" si="165"/>
        <v>74.101865135369678</v>
      </c>
      <c r="X69" s="52">
        <f t="shared" si="165"/>
        <v>71.568088594659187</v>
      </c>
      <c r="Y69" s="53">
        <f t="shared" si="165"/>
        <v>69.491208024356837</v>
      </c>
      <c r="Z69" s="67" t="s">
        <v>3</v>
      </c>
      <c r="AA69" s="41"/>
      <c r="AB69" s="65"/>
      <c r="AC69" s="69" t="s">
        <v>1</v>
      </c>
      <c r="AD69" s="51">
        <f t="shared" ref="AD69:AI69" si="166">32.4+20*LOG10(AD64)+20*LOG10(3600)</f>
        <v>101.69089488706121</v>
      </c>
      <c r="AE69" s="52">
        <f t="shared" si="166"/>
        <v>93.921462069631843</v>
      </c>
      <c r="AF69" s="52">
        <f t="shared" si="166"/>
        <v>89.350844594259968</v>
      </c>
      <c r="AG69" s="52">
        <f t="shared" si="166"/>
        <v>86.093734938830465</v>
      </c>
      <c r="AH69" s="52">
        <f t="shared" si="166"/>
        <v>83.558248015879258</v>
      </c>
      <c r="AI69" s="53">
        <f t="shared" si="166"/>
        <v>81.479573410029474</v>
      </c>
      <c r="AJ69" s="51">
        <f t="shared" ref="AJ69:AO69" si="167">32.4+20*LOG10(AJ64)+20*LOG10(3600)</f>
        <v>84.157572158547154</v>
      </c>
      <c r="AK69" s="52">
        <f t="shared" si="167"/>
        <v>73.554715050607541</v>
      </c>
      <c r="AL69" s="52">
        <f t="shared" si="167"/>
        <v>69.330079841181046</v>
      </c>
      <c r="AM69" s="52">
        <f t="shared" si="167"/>
        <v>69.330902166768126</v>
      </c>
      <c r="AN69" s="52">
        <f t="shared" si="167"/>
        <v>69.330902166768126</v>
      </c>
      <c r="AO69" s="53">
        <f t="shared" si="167"/>
        <v>69.330902166768126</v>
      </c>
      <c r="AP69" s="67" t="s">
        <v>3</v>
      </c>
      <c r="AQ69" s="41"/>
      <c r="AR69" s="65"/>
      <c r="AS69" s="69" t="s">
        <v>1</v>
      </c>
      <c r="AT69" s="51">
        <f t="shared" ref="AT69:BE69" si="168">32.4+20*LOG10(AT64)+20*LOG10(3600)</f>
        <v>122.82869896290751</v>
      </c>
      <c r="AU69" s="52">
        <f t="shared" si="168"/>
        <v>115.29688843689219</v>
      </c>
      <c r="AV69" s="52">
        <f t="shared" si="168"/>
        <v>110.88914254569265</v>
      </c>
      <c r="AW69" s="52">
        <f t="shared" si="168"/>
        <v>107.75964863341525</v>
      </c>
      <c r="AX69" s="52">
        <f t="shared" si="168"/>
        <v>105.32978240000401</v>
      </c>
      <c r="AY69" s="53">
        <f t="shared" si="168"/>
        <v>103.34170313689096</v>
      </c>
      <c r="AZ69" s="51">
        <f t="shared" si="168"/>
        <v>110.74474985758337</v>
      </c>
      <c r="BA69" s="52">
        <f t="shared" si="168"/>
        <v>103.18273113507053</v>
      </c>
      <c r="BB69" s="52">
        <f t="shared" si="168"/>
        <v>98.785685843675552</v>
      </c>
      <c r="BC69" s="52">
        <f t="shared" si="168"/>
        <v>95.651255115200286</v>
      </c>
      <c r="BD69" s="52">
        <f t="shared" si="168"/>
        <v>93.219767071237314</v>
      </c>
      <c r="BE69" s="53">
        <f t="shared" si="168"/>
        <v>91.232558231950009</v>
      </c>
      <c r="BF69" s="199"/>
    </row>
    <row r="70" spans="10:58" ht="13" x14ac:dyDescent="0.3">
      <c r="J70" s="67" t="s">
        <v>33</v>
      </c>
      <c r="K70" s="41"/>
      <c r="L70" s="65"/>
      <c r="M70" s="69" t="s">
        <v>1</v>
      </c>
      <c r="N70" s="51">
        <v>2.2090000000000001</v>
      </c>
      <c r="O70" s="52">
        <v>2.2090000000000001</v>
      </c>
      <c r="P70" s="52">
        <v>2.2090000000000001</v>
      </c>
      <c r="Q70" s="52">
        <v>2.2090000000000001</v>
      </c>
      <c r="R70" s="52">
        <v>2.2090000000000001</v>
      </c>
      <c r="S70" s="53">
        <v>2.2090000000000001</v>
      </c>
      <c r="T70" s="51">
        <v>2.2090000000000001</v>
      </c>
      <c r="U70" s="52">
        <v>2.2090000000000001</v>
      </c>
      <c r="V70" s="52">
        <v>2.2090000000000001</v>
      </c>
      <c r="W70" s="52">
        <v>2.2090000000000001</v>
      </c>
      <c r="X70" s="52">
        <v>2.2090000000000001</v>
      </c>
      <c r="Y70" s="53">
        <v>2.2090000000000001</v>
      </c>
      <c r="Z70" s="67" t="s">
        <v>33</v>
      </c>
      <c r="AA70" s="41"/>
      <c r="AB70" s="65"/>
      <c r="AC70" s="69" t="s">
        <v>1</v>
      </c>
      <c r="AD70" s="51">
        <v>2.2090000000000001</v>
      </c>
      <c r="AE70" s="52">
        <v>2.2090000000000001</v>
      </c>
      <c r="AF70" s="52">
        <v>2.2090000000000001</v>
      </c>
      <c r="AG70" s="52">
        <v>2.2090000000000001</v>
      </c>
      <c r="AH70" s="52">
        <v>2.2090000000000001</v>
      </c>
      <c r="AI70" s="53">
        <v>2.2090000000000001</v>
      </c>
      <c r="AJ70" s="51">
        <v>2.2090000000000001</v>
      </c>
      <c r="AK70" s="52">
        <v>2.2090000000000001</v>
      </c>
      <c r="AL70" s="52">
        <v>2.2090000000000001</v>
      </c>
      <c r="AM70" s="52">
        <v>2.2090000000000001</v>
      </c>
      <c r="AN70" s="52">
        <v>2.2090000000000001</v>
      </c>
      <c r="AO70" s="53">
        <v>2.2090000000000001</v>
      </c>
      <c r="AP70" s="67" t="s">
        <v>33</v>
      </c>
      <c r="AQ70" s="41"/>
      <c r="AR70" s="65"/>
      <c r="AS70" s="69" t="s">
        <v>1</v>
      </c>
      <c r="AT70" s="51">
        <v>2.2090000000000001</v>
      </c>
      <c r="AU70" s="52">
        <v>2.2090000000000001</v>
      </c>
      <c r="AV70" s="52">
        <v>2.2090000000000001</v>
      </c>
      <c r="AW70" s="52">
        <v>2.2090000000000001</v>
      </c>
      <c r="AX70" s="52">
        <v>2.2090000000000001</v>
      </c>
      <c r="AY70" s="53">
        <v>2.2090000000000001</v>
      </c>
      <c r="AZ70" s="51">
        <v>2.2090000000000001</v>
      </c>
      <c r="BA70" s="52">
        <v>2.2090000000000001</v>
      </c>
      <c r="BB70" s="52">
        <v>2.2090000000000001</v>
      </c>
      <c r="BC70" s="52">
        <v>2.2090000000000001</v>
      </c>
      <c r="BD70" s="52">
        <v>2.2090000000000001</v>
      </c>
      <c r="BE70" s="53">
        <v>2.2090000000000001</v>
      </c>
      <c r="BF70" s="199"/>
    </row>
    <row r="71" spans="10:58" ht="13" x14ac:dyDescent="0.3">
      <c r="J71" s="67" t="s">
        <v>34</v>
      </c>
      <c r="K71" s="41"/>
      <c r="L71" s="65"/>
      <c r="M71" s="69" t="s">
        <v>1</v>
      </c>
      <c r="N71" s="51">
        <v>2</v>
      </c>
      <c r="O71" s="52">
        <v>2</v>
      </c>
      <c r="P71" s="52">
        <v>2</v>
      </c>
      <c r="Q71" s="52">
        <v>2</v>
      </c>
      <c r="R71" s="52">
        <v>2</v>
      </c>
      <c r="S71" s="53">
        <v>2</v>
      </c>
      <c r="T71" s="51">
        <v>2</v>
      </c>
      <c r="U71" s="52">
        <v>2</v>
      </c>
      <c r="V71" s="52">
        <v>2</v>
      </c>
      <c r="W71" s="52">
        <v>2</v>
      </c>
      <c r="X71" s="52">
        <v>2</v>
      </c>
      <c r="Y71" s="53">
        <v>2</v>
      </c>
      <c r="Z71" s="67" t="s">
        <v>34</v>
      </c>
      <c r="AA71" s="41"/>
      <c r="AB71" s="65"/>
      <c r="AC71" s="69" t="s">
        <v>1</v>
      </c>
      <c r="AD71" s="51">
        <v>2</v>
      </c>
      <c r="AE71" s="52">
        <v>2</v>
      </c>
      <c r="AF71" s="52">
        <v>2</v>
      </c>
      <c r="AG71" s="52">
        <v>2</v>
      </c>
      <c r="AH71" s="52">
        <v>2</v>
      </c>
      <c r="AI71" s="53">
        <v>2</v>
      </c>
      <c r="AJ71" s="51">
        <v>2</v>
      </c>
      <c r="AK71" s="52">
        <v>2</v>
      </c>
      <c r="AL71" s="52">
        <v>2</v>
      </c>
      <c r="AM71" s="52">
        <v>2</v>
      </c>
      <c r="AN71" s="52">
        <v>2</v>
      </c>
      <c r="AO71" s="53">
        <v>2</v>
      </c>
      <c r="AP71" s="67" t="s">
        <v>34</v>
      </c>
      <c r="AQ71" s="41"/>
      <c r="AR71" s="65"/>
      <c r="AS71" s="69" t="s">
        <v>1</v>
      </c>
      <c r="AT71" s="51">
        <v>2</v>
      </c>
      <c r="AU71" s="52">
        <v>2</v>
      </c>
      <c r="AV71" s="52">
        <v>2</v>
      </c>
      <c r="AW71" s="52">
        <v>2</v>
      </c>
      <c r="AX71" s="52">
        <v>2</v>
      </c>
      <c r="AY71" s="53">
        <v>2</v>
      </c>
      <c r="AZ71" s="51">
        <v>2</v>
      </c>
      <c r="BA71" s="52">
        <v>2</v>
      </c>
      <c r="BB71" s="52">
        <v>2</v>
      </c>
      <c r="BC71" s="52">
        <v>2</v>
      </c>
      <c r="BD71" s="52">
        <v>2</v>
      </c>
      <c r="BE71" s="53">
        <v>2</v>
      </c>
      <c r="BF71" s="199"/>
    </row>
    <row r="72" spans="10:58" ht="13" x14ac:dyDescent="0.3">
      <c r="J72" s="105" t="s">
        <v>35</v>
      </c>
      <c r="K72" s="96"/>
      <c r="L72" s="97"/>
      <c r="M72" s="98" t="s">
        <v>1</v>
      </c>
      <c r="N72" s="102">
        <f t="shared" ref="N72:S72" si="169">SUM(N69:N71)</f>
        <v>106.79099713296337</v>
      </c>
      <c r="O72" s="103">
        <f t="shared" si="169"/>
        <v>99.211831875988139</v>
      </c>
      <c r="P72" s="103">
        <f t="shared" si="169"/>
        <v>94.773999922661147</v>
      </c>
      <c r="Q72" s="103">
        <f t="shared" si="169"/>
        <v>91.622821605633163</v>
      </c>
      <c r="R72" s="103">
        <f t="shared" si="169"/>
        <v>89.176999656096015</v>
      </c>
      <c r="S72" s="106">
        <f t="shared" si="169"/>
        <v>87.177574816675062</v>
      </c>
      <c r="T72" s="102">
        <f t="shared" ref="T72:Y72" si="170">SUM(T69:T71)</f>
        <v>93.905888684730954</v>
      </c>
      <c r="U72" s="103">
        <f t="shared" si="170"/>
        <v>86.13754155284515</v>
      </c>
      <c r="V72" s="103">
        <f t="shared" si="170"/>
        <v>81.567942425873781</v>
      </c>
      <c r="W72" s="103">
        <f t="shared" si="170"/>
        <v>78.310865135369681</v>
      </c>
      <c r="X72" s="103">
        <f t="shared" si="170"/>
        <v>75.77708859465919</v>
      </c>
      <c r="Y72" s="106">
        <f t="shared" si="170"/>
        <v>73.70020802435684</v>
      </c>
      <c r="Z72" s="105" t="s">
        <v>35</v>
      </c>
      <c r="AA72" s="96"/>
      <c r="AB72" s="97"/>
      <c r="AC72" s="98" t="s">
        <v>1</v>
      </c>
      <c r="AD72" s="102">
        <f t="shared" ref="AD72:AI72" si="171">SUM(AD69:AD71)</f>
        <v>105.89989488706121</v>
      </c>
      <c r="AE72" s="103">
        <f t="shared" si="171"/>
        <v>98.130462069631847</v>
      </c>
      <c r="AF72" s="103">
        <f t="shared" si="171"/>
        <v>93.559844594259971</v>
      </c>
      <c r="AG72" s="103">
        <f t="shared" si="171"/>
        <v>90.302734938830469</v>
      </c>
      <c r="AH72" s="103">
        <f t="shared" si="171"/>
        <v>87.767248015879261</v>
      </c>
      <c r="AI72" s="106">
        <f t="shared" si="171"/>
        <v>85.688573410029477</v>
      </c>
      <c r="AJ72" s="102">
        <f t="shared" ref="AJ72:AO72" si="172">SUM(AJ69:AJ71)</f>
        <v>88.366572158547157</v>
      </c>
      <c r="AK72" s="103">
        <f t="shared" si="172"/>
        <v>77.763715050607544</v>
      </c>
      <c r="AL72" s="103">
        <f t="shared" si="172"/>
        <v>73.539079841181049</v>
      </c>
      <c r="AM72" s="103">
        <f t="shared" si="172"/>
        <v>73.53990216676813</v>
      </c>
      <c r="AN72" s="103">
        <f t="shared" si="172"/>
        <v>73.53990216676813</v>
      </c>
      <c r="AO72" s="106">
        <f t="shared" si="172"/>
        <v>73.53990216676813</v>
      </c>
      <c r="AP72" s="105" t="s">
        <v>35</v>
      </c>
      <c r="AQ72" s="96"/>
      <c r="AR72" s="97"/>
      <c r="AS72" s="98" t="s">
        <v>1</v>
      </c>
      <c r="AT72" s="102">
        <f t="shared" ref="AT72:BE72" si="173">SUM(AT69:AT71)</f>
        <v>127.03769896290751</v>
      </c>
      <c r="AU72" s="103">
        <f t="shared" si="173"/>
        <v>119.50588843689219</v>
      </c>
      <c r="AV72" s="103">
        <f t="shared" si="173"/>
        <v>115.09814254569265</v>
      </c>
      <c r="AW72" s="103">
        <f t="shared" si="173"/>
        <v>111.96864863341526</v>
      </c>
      <c r="AX72" s="103">
        <f t="shared" si="173"/>
        <v>109.53878240000401</v>
      </c>
      <c r="AY72" s="106">
        <f t="shared" si="173"/>
        <v>107.55070313689096</v>
      </c>
      <c r="AZ72" s="102">
        <f t="shared" si="173"/>
        <v>114.95374985758338</v>
      </c>
      <c r="BA72" s="103">
        <f t="shared" si="173"/>
        <v>107.39173113507053</v>
      </c>
      <c r="BB72" s="103">
        <f t="shared" si="173"/>
        <v>102.99468584367555</v>
      </c>
      <c r="BC72" s="103">
        <f t="shared" si="173"/>
        <v>99.860255115200289</v>
      </c>
      <c r="BD72" s="103">
        <f t="shared" si="173"/>
        <v>97.428767071237317</v>
      </c>
      <c r="BE72" s="106">
        <f t="shared" si="173"/>
        <v>95.441558231950012</v>
      </c>
      <c r="BF72" s="222"/>
    </row>
    <row r="73" spans="10:58" ht="13" x14ac:dyDescent="0.3">
      <c r="J73" s="107" t="s">
        <v>31</v>
      </c>
      <c r="K73" s="108"/>
      <c r="L73" s="109"/>
      <c r="M73" s="110" t="s">
        <v>4</v>
      </c>
      <c r="N73" s="111">
        <f t="shared" ref="N73:Y73" si="174">N$60-N$72+N68</f>
        <v>-136.83916492870313</v>
      </c>
      <c r="O73" s="112">
        <f t="shared" si="174"/>
        <v>-136.83878422316513</v>
      </c>
      <c r="P73" s="112">
        <f t="shared" si="174"/>
        <v>-136.83899960873853</v>
      </c>
      <c r="Q73" s="112">
        <f t="shared" si="174"/>
        <v>-136.83908541255499</v>
      </c>
      <c r="R73" s="112">
        <f t="shared" si="174"/>
        <v>-136.83908253312933</v>
      </c>
      <c r="S73" s="113">
        <f t="shared" si="174"/>
        <v>-136.83908116372535</v>
      </c>
      <c r="T73" s="111">
        <f t="shared" si="174"/>
        <v>-136.83889173558751</v>
      </c>
      <c r="U73" s="112">
        <f t="shared" si="174"/>
        <v>-136.83864691136492</v>
      </c>
      <c r="V73" s="112">
        <f t="shared" si="174"/>
        <v>-136.83882080816716</v>
      </c>
      <c r="W73" s="112">
        <f t="shared" si="174"/>
        <v>-136.83812889246067</v>
      </c>
      <c r="X73" s="112">
        <f t="shared" si="174"/>
        <v>-136.83908198220212</v>
      </c>
      <c r="Y73" s="113">
        <f t="shared" si="174"/>
        <v>-136.84001631332188</v>
      </c>
      <c r="Z73" s="107" t="s">
        <v>31</v>
      </c>
      <c r="AA73" s="108"/>
      <c r="AB73" s="109"/>
      <c r="AC73" s="110" t="s">
        <v>4</v>
      </c>
      <c r="AD73" s="111">
        <f t="shared" ref="AD73:AO73" si="175">AD$60-AD$72+AD68</f>
        <v>-136.83888433677092</v>
      </c>
      <c r="AE73" s="112">
        <f t="shared" si="175"/>
        <v>-136.83889301023532</v>
      </c>
      <c r="AF73" s="112">
        <f t="shared" si="175"/>
        <v>-136.83903750462719</v>
      </c>
      <c r="AG73" s="112">
        <f t="shared" si="175"/>
        <v>-136.83897532683176</v>
      </c>
      <c r="AH73" s="112">
        <f t="shared" si="175"/>
        <v>-136.83910079880206</v>
      </c>
      <c r="AI73" s="113">
        <f t="shared" si="175"/>
        <v>-136.83910826417645</v>
      </c>
      <c r="AJ73" s="111">
        <f t="shared" si="175"/>
        <v>-136.839075571145</v>
      </c>
      <c r="AK73" s="112">
        <f t="shared" si="175"/>
        <v>-136.83916591168656</v>
      </c>
      <c r="AL73" s="112">
        <f t="shared" si="175"/>
        <v>-136.83907984118105</v>
      </c>
      <c r="AM73" s="112">
        <f t="shared" si="175"/>
        <v>-136.83990216676813</v>
      </c>
      <c r="AN73" s="112">
        <f t="shared" si="175"/>
        <v>-136.83990216676813</v>
      </c>
      <c r="AO73" s="113">
        <f t="shared" si="175"/>
        <v>-136.83990216676813</v>
      </c>
      <c r="AP73" s="107" t="s">
        <v>31</v>
      </c>
      <c r="AQ73" s="108"/>
      <c r="AR73" s="109"/>
      <c r="AS73" s="110" t="s">
        <v>4</v>
      </c>
      <c r="AT73" s="111">
        <f t="shared" ref="AT73:BE73" si="176">AT$60-AT$72+AT68</f>
        <v>-136.83887903631609</v>
      </c>
      <c r="AU73" s="112">
        <f t="shared" si="176"/>
        <v>-136.83792855337549</v>
      </c>
      <c r="AV73" s="112">
        <f t="shared" si="176"/>
        <v>-136.83589894202586</v>
      </c>
      <c r="AW73" s="112">
        <f t="shared" si="176"/>
        <v>-136.83254057810584</v>
      </c>
      <c r="AX73" s="112">
        <f t="shared" si="176"/>
        <v>-136.82764186579618</v>
      </c>
      <c r="AY73" s="113">
        <f t="shared" si="176"/>
        <v>-136.82101377482689</v>
      </c>
      <c r="AZ73" s="111">
        <f t="shared" si="176"/>
        <v>-136.83584825395192</v>
      </c>
      <c r="BA73" s="112">
        <f t="shared" si="176"/>
        <v>-136.82039817896171</v>
      </c>
      <c r="BB73" s="112">
        <f t="shared" si="176"/>
        <v>-136.83918620768586</v>
      </c>
      <c r="BC73" s="112">
        <f t="shared" si="176"/>
        <v>-136.83894675380401</v>
      </c>
      <c r="BD73" s="112">
        <f t="shared" si="176"/>
        <v>-136.83908047459323</v>
      </c>
      <c r="BE73" s="113">
        <f t="shared" si="176"/>
        <v>-136.83903968176639</v>
      </c>
      <c r="BF73" s="222"/>
    </row>
    <row r="74" spans="10:58" ht="13" x14ac:dyDescent="0.3">
      <c r="J74" s="114" t="s">
        <v>66</v>
      </c>
      <c r="K74" s="115"/>
      <c r="L74" s="115"/>
      <c r="M74" s="116" t="s">
        <v>4</v>
      </c>
      <c r="N74" s="117">
        <f>$E$8</f>
        <v>-136.83908740944318</v>
      </c>
      <c r="O74" s="118">
        <f t="shared" ref="O74:BE74" si="177">$E$8</f>
        <v>-136.83908740944318</v>
      </c>
      <c r="P74" s="118">
        <f t="shared" si="177"/>
        <v>-136.83908740944318</v>
      </c>
      <c r="Q74" s="118">
        <f t="shared" si="177"/>
        <v>-136.83908740944318</v>
      </c>
      <c r="R74" s="118">
        <f t="shared" si="177"/>
        <v>-136.83908740944318</v>
      </c>
      <c r="S74" s="119">
        <f t="shared" si="177"/>
        <v>-136.83908740944318</v>
      </c>
      <c r="T74" s="117">
        <f>$E$8</f>
        <v>-136.83908740944318</v>
      </c>
      <c r="U74" s="118">
        <f t="shared" si="177"/>
        <v>-136.83908740944318</v>
      </c>
      <c r="V74" s="118">
        <f t="shared" si="177"/>
        <v>-136.83908740944318</v>
      </c>
      <c r="W74" s="118">
        <f t="shared" si="177"/>
        <v>-136.83908740944318</v>
      </c>
      <c r="X74" s="118">
        <f t="shared" si="177"/>
        <v>-136.83908740944318</v>
      </c>
      <c r="Y74" s="119">
        <f t="shared" si="177"/>
        <v>-136.83908740944318</v>
      </c>
      <c r="Z74" s="114" t="s">
        <v>66</v>
      </c>
      <c r="AA74" s="115"/>
      <c r="AB74" s="115"/>
      <c r="AC74" s="116" t="s">
        <v>4</v>
      </c>
      <c r="AD74" s="117">
        <f>$E$8</f>
        <v>-136.83908740944318</v>
      </c>
      <c r="AE74" s="118">
        <f t="shared" si="177"/>
        <v>-136.83908740944318</v>
      </c>
      <c r="AF74" s="118">
        <f t="shared" si="177"/>
        <v>-136.83908740944318</v>
      </c>
      <c r="AG74" s="118">
        <f t="shared" si="177"/>
        <v>-136.83908740944318</v>
      </c>
      <c r="AH74" s="118">
        <f t="shared" si="177"/>
        <v>-136.83908740944318</v>
      </c>
      <c r="AI74" s="119">
        <f t="shared" si="177"/>
        <v>-136.83908740944318</v>
      </c>
      <c r="AJ74" s="117">
        <f>$E$8</f>
        <v>-136.83908740944318</v>
      </c>
      <c r="AK74" s="118">
        <f t="shared" si="177"/>
        <v>-136.83908740944318</v>
      </c>
      <c r="AL74" s="118">
        <f t="shared" si="177"/>
        <v>-136.83908740944318</v>
      </c>
      <c r="AM74" s="118">
        <f t="shared" si="177"/>
        <v>-136.83908740944318</v>
      </c>
      <c r="AN74" s="118">
        <f t="shared" si="177"/>
        <v>-136.83908740944318</v>
      </c>
      <c r="AO74" s="119">
        <f t="shared" si="177"/>
        <v>-136.83908740944318</v>
      </c>
      <c r="AP74" s="114" t="s">
        <v>66</v>
      </c>
      <c r="AQ74" s="115"/>
      <c r="AR74" s="115"/>
      <c r="AS74" s="116" t="s">
        <v>4</v>
      </c>
      <c r="AT74" s="117">
        <f t="shared" si="177"/>
        <v>-136.83908740944318</v>
      </c>
      <c r="AU74" s="118">
        <f t="shared" si="177"/>
        <v>-136.83908740944318</v>
      </c>
      <c r="AV74" s="118">
        <f t="shared" si="177"/>
        <v>-136.83908740944318</v>
      </c>
      <c r="AW74" s="118">
        <f t="shared" si="177"/>
        <v>-136.83908740944318</v>
      </c>
      <c r="AX74" s="118">
        <f t="shared" si="177"/>
        <v>-136.83908740944318</v>
      </c>
      <c r="AY74" s="119">
        <f t="shared" si="177"/>
        <v>-136.83908740944318</v>
      </c>
      <c r="AZ74" s="117">
        <f t="shared" si="177"/>
        <v>-136.83908740944318</v>
      </c>
      <c r="BA74" s="118">
        <f t="shared" si="177"/>
        <v>-136.83908740944318</v>
      </c>
      <c r="BB74" s="118">
        <f t="shared" si="177"/>
        <v>-136.83908740944318</v>
      </c>
      <c r="BC74" s="118">
        <f t="shared" si="177"/>
        <v>-136.83908740944318</v>
      </c>
      <c r="BD74" s="118">
        <f t="shared" si="177"/>
        <v>-136.83908740944318</v>
      </c>
      <c r="BE74" s="119">
        <f t="shared" si="177"/>
        <v>-136.83908740944318</v>
      </c>
      <c r="BF74" s="199"/>
    </row>
    <row r="75" spans="10:58" ht="13" x14ac:dyDescent="0.3">
      <c r="J75" s="67" t="s">
        <v>23</v>
      </c>
      <c r="K75" s="41"/>
      <c r="L75" s="65"/>
      <c r="M75" s="69" t="s">
        <v>1</v>
      </c>
      <c r="N75" s="57">
        <f t="shared" ref="N75:S75" si="178">N74-N73</f>
        <v>7.751925994625708E-5</v>
      </c>
      <c r="O75" s="58">
        <f t="shared" si="178"/>
        <v>-3.0318627804604148E-4</v>
      </c>
      <c r="P75" s="58">
        <f t="shared" si="178"/>
        <v>-8.7800704648088868E-5</v>
      </c>
      <c r="Q75" s="58">
        <f t="shared" si="178"/>
        <v>-1.9968881872500788E-6</v>
      </c>
      <c r="R75" s="58">
        <f t="shared" si="178"/>
        <v>-4.8763138522645022E-6</v>
      </c>
      <c r="S75" s="59">
        <f t="shared" si="178"/>
        <v>-6.2457178273689351E-6</v>
      </c>
      <c r="T75" s="57">
        <f t="shared" ref="T75:Y75" si="179">T74-T73</f>
        <v>-1.9567385567142992E-4</v>
      </c>
      <c r="U75" s="58">
        <f t="shared" si="179"/>
        <v>-4.4049807826240794E-4</v>
      </c>
      <c r="V75" s="58">
        <f t="shared" si="179"/>
        <v>-2.6660127602440298E-4</v>
      </c>
      <c r="W75" s="58">
        <f t="shared" si="179"/>
        <v>-9.5851698250726258E-4</v>
      </c>
      <c r="X75" s="58">
        <f t="shared" si="179"/>
        <v>-5.4272410636713175E-6</v>
      </c>
      <c r="Y75" s="59">
        <f t="shared" si="179"/>
        <v>9.2890387870170343E-4</v>
      </c>
      <c r="Z75" s="67" t="s">
        <v>23</v>
      </c>
      <c r="AA75" s="41"/>
      <c r="AB75" s="65"/>
      <c r="AC75" s="69" t="s">
        <v>1</v>
      </c>
      <c r="AD75" s="57">
        <f t="shared" ref="AD75:AI75" si="180">AD74-AD73</f>
        <v>-2.030726722637155E-4</v>
      </c>
      <c r="AE75" s="58">
        <f t="shared" si="180"/>
        <v>-1.9439920785657705E-4</v>
      </c>
      <c r="AF75" s="58">
        <f t="shared" si="180"/>
        <v>-4.9904815995205354E-5</v>
      </c>
      <c r="AG75" s="58">
        <f t="shared" si="180"/>
        <v>-1.1208261142314768E-4</v>
      </c>
      <c r="AH75" s="58">
        <f t="shared" si="180"/>
        <v>1.3389358883841851E-5</v>
      </c>
      <c r="AI75" s="59">
        <f t="shared" si="180"/>
        <v>2.0854733264741299E-5</v>
      </c>
      <c r="AJ75" s="57">
        <f t="shared" ref="AJ75:AO75" si="181">AJ74-AJ73</f>
        <v>-1.1838298178190598E-5</v>
      </c>
      <c r="AK75" s="58">
        <f t="shared" si="181"/>
        <v>7.8502243383127279E-5</v>
      </c>
      <c r="AL75" s="58">
        <f t="shared" si="181"/>
        <v>-7.5682621343275969E-6</v>
      </c>
      <c r="AM75" s="58">
        <f t="shared" si="181"/>
        <v>8.1475732494595832E-4</v>
      </c>
      <c r="AN75" s="58">
        <f t="shared" si="181"/>
        <v>8.1475732494595832E-4</v>
      </c>
      <c r="AO75" s="59">
        <f t="shared" si="181"/>
        <v>8.1475732494595832E-4</v>
      </c>
      <c r="AP75" s="67" t="s">
        <v>23</v>
      </c>
      <c r="AQ75" s="41"/>
      <c r="AR75" s="65"/>
      <c r="AS75" s="69" t="s">
        <v>1</v>
      </c>
      <c r="AT75" s="57">
        <f t="shared" ref="AT75:BE75" si="182">AT74-AT73</f>
        <v>-2.0837312709431899E-4</v>
      </c>
      <c r="AU75" s="58">
        <f t="shared" si="182"/>
        <v>-1.1588560676898396E-3</v>
      </c>
      <c r="AV75" s="58">
        <f t="shared" si="182"/>
        <v>-3.1884674173170424E-3</v>
      </c>
      <c r="AW75" s="58">
        <f t="shared" si="182"/>
        <v>-6.5468313373457931E-3</v>
      </c>
      <c r="AX75" s="58">
        <f t="shared" si="182"/>
        <v>-1.1445543646999567E-2</v>
      </c>
      <c r="AY75" s="59">
        <f t="shared" si="182"/>
        <v>-1.8073634616285972E-2</v>
      </c>
      <c r="AZ75" s="57">
        <f t="shared" si="182"/>
        <v>-3.2391554912578613E-3</v>
      </c>
      <c r="BA75" s="58">
        <f t="shared" si="182"/>
        <v>-1.8689230481470531E-2</v>
      </c>
      <c r="BB75" s="58">
        <f t="shared" si="182"/>
        <v>9.8798242675002257E-5</v>
      </c>
      <c r="BC75" s="58">
        <f t="shared" si="182"/>
        <v>-1.4065563917142754E-4</v>
      </c>
      <c r="BD75" s="58">
        <f t="shared" si="182"/>
        <v>-6.9348499494026328E-6</v>
      </c>
      <c r="BE75" s="59">
        <f t="shared" si="182"/>
        <v>-4.7727676786735174E-5</v>
      </c>
      <c r="BF75" s="223"/>
    </row>
    <row r="76" spans="10:58" ht="13.5" thickBot="1" x14ac:dyDescent="0.35">
      <c r="J76" s="120" t="s">
        <v>36</v>
      </c>
      <c r="K76" s="121"/>
      <c r="L76" s="122"/>
      <c r="M76" s="123" t="s">
        <v>37</v>
      </c>
      <c r="N76" s="124">
        <f t="shared" ref="N76:S76" si="183">1000*N61</f>
        <v>897.00791749104667</v>
      </c>
      <c r="O76" s="125">
        <f t="shared" si="183"/>
        <v>374.82876400519666</v>
      </c>
      <c r="P76" s="125">
        <f t="shared" si="183"/>
        <v>224.86937809289179</v>
      </c>
      <c r="Q76" s="125">
        <f t="shared" si="183"/>
        <v>156.44190374115988</v>
      </c>
      <c r="R76" s="125">
        <f t="shared" si="183"/>
        <v>118.04161813583276</v>
      </c>
      <c r="S76" s="126">
        <f t="shared" si="183"/>
        <v>93.762129417412339</v>
      </c>
      <c r="T76" s="124">
        <f t="shared" ref="T76:Y76" si="184">1000*T61</f>
        <v>203.47963788361449</v>
      </c>
      <c r="U76" s="125">
        <f t="shared" si="184"/>
        <v>83.176197715187968</v>
      </c>
      <c r="V76" s="125">
        <f t="shared" si="184"/>
        <v>49.123009601811795</v>
      </c>
      <c r="W76" s="125">
        <f t="shared" si="184"/>
        <v>33.730958818682161</v>
      </c>
      <c r="X76" s="125">
        <f t="shared" si="184"/>
        <v>25.161369260037624</v>
      </c>
      <c r="Y76" s="126">
        <f t="shared" si="184"/>
        <v>19.771850385102134</v>
      </c>
      <c r="Z76" s="120" t="s">
        <v>36</v>
      </c>
      <c r="AA76" s="121"/>
      <c r="AB76" s="122"/>
      <c r="AC76" s="123" t="s">
        <v>37</v>
      </c>
      <c r="AD76" s="124">
        <f t="shared" ref="AD76:AI76" si="185">1000*AD61</f>
        <v>809.5077985836682</v>
      </c>
      <c r="AE76" s="125">
        <f t="shared" si="185"/>
        <v>330.85955832562001</v>
      </c>
      <c r="AF76" s="125">
        <f t="shared" si="185"/>
        <v>195.37813780682737</v>
      </c>
      <c r="AG76" s="125">
        <f t="shared" si="185"/>
        <v>134.15703632399516</v>
      </c>
      <c r="AH76" s="125">
        <f t="shared" si="185"/>
        <v>100.05205716704415</v>
      </c>
      <c r="AI76" s="126">
        <f t="shared" si="185"/>
        <v>78.602867100672071</v>
      </c>
      <c r="AJ76" s="124">
        <f t="shared" ref="AJ76:AO76" si="186">1000*AJ61</f>
        <v>107.24353196605</v>
      </c>
      <c r="AK76" s="125">
        <f t="shared" si="186"/>
        <v>30.702152998159136</v>
      </c>
      <c r="AL76" s="125">
        <f t="shared" si="186"/>
        <v>17.791636755122607</v>
      </c>
      <c r="AM76" s="125">
        <f t="shared" si="186"/>
        <v>17.793661792194843</v>
      </c>
      <c r="AN76" s="125">
        <f t="shared" si="186"/>
        <v>17.793661792194843</v>
      </c>
      <c r="AO76" s="126">
        <f t="shared" si="186"/>
        <v>17.793661792194843</v>
      </c>
      <c r="AP76" s="120" t="s">
        <v>36</v>
      </c>
      <c r="AQ76" s="121"/>
      <c r="AR76" s="122"/>
      <c r="AS76" s="123" t="s">
        <v>37</v>
      </c>
      <c r="AT76" s="124">
        <f t="shared" ref="AT76:BE76" si="187">1000*AT61</f>
        <v>9228.5280625159485</v>
      </c>
      <c r="AU76" s="125">
        <f t="shared" si="187"/>
        <v>3877.4112255653395</v>
      </c>
      <c r="AV76" s="125">
        <f t="shared" si="187"/>
        <v>2334.2881594810283</v>
      </c>
      <c r="AW76" s="125">
        <f t="shared" si="187"/>
        <v>1628.0944776724962</v>
      </c>
      <c r="AX76" s="125">
        <f t="shared" si="187"/>
        <v>1230.7959141372266</v>
      </c>
      <c r="AY76" s="126">
        <f t="shared" si="187"/>
        <v>978.9978765624121</v>
      </c>
      <c r="AZ76" s="124">
        <f t="shared" si="187"/>
        <v>2295.8041009282374</v>
      </c>
      <c r="BA76" s="125">
        <f t="shared" si="187"/>
        <v>961.24283567947907</v>
      </c>
      <c r="BB76" s="125">
        <f t="shared" si="187"/>
        <v>579.4009515067886</v>
      </c>
      <c r="BC76" s="125">
        <f t="shared" si="187"/>
        <v>403.88240179501349</v>
      </c>
      <c r="BD76" s="125">
        <f t="shared" si="187"/>
        <v>305.26466167891283</v>
      </c>
      <c r="BE76" s="126">
        <f t="shared" si="187"/>
        <v>242.83466425495945</v>
      </c>
      <c r="BF76" s="224"/>
    </row>
    <row r="77" spans="10:58" ht="13" x14ac:dyDescent="0.3">
      <c r="J77" s="61" t="s">
        <v>38</v>
      </c>
      <c r="K77" s="62"/>
      <c r="L77" s="63"/>
      <c r="M77" s="68" t="s">
        <v>37</v>
      </c>
      <c r="N77" s="214">
        <v>1.8</v>
      </c>
      <c r="O77" s="215">
        <v>1.8</v>
      </c>
      <c r="P77" s="215">
        <v>1.8</v>
      </c>
      <c r="Q77" s="215">
        <v>1.8</v>
      </c>
      <c r="R77" s="215">
        <v>1.8</v>
      </c>
      <c r="S77" s="216">
        <v>1.8</v>
      </c>
      <c r="T77" s="214">
        <v>1.8</v>
      </c>
      <c r="U77" s="215">
        <v>1.8</v>
      </c>
      <c r="V77" s="215">
        <v>1.8</v>
      </c>
      <c r="W77" s="215">
        <v>1.8</v>
      </c>
      <c r="X77" s="215">
        <v>1.8</v>
      </c>
      <c r="Y77" s="216">
        <v>1.8</v>
      </c>
      <c r="Z77" s="61" t="s">
        <v>38</v>
      </c>
      <c r="AA77" s="62"/>
      <c r="AB77" s="63"/>
      <c r="AC77" s="68" t="s">
        <v>37</v>
      </c>
      <c r="AD77" s="214">
        <v>1.8</v>
      </c>
      <c r="AE77" s="215">
        <v>1.8</v>
      </c>
      <c r="AF77" s="215">
        <v>1.8</v>
      </c>
      <c r="AG77" s="215">
        <v>1.8</v>
      </c>
      <c r="AH77" s="215">
        <v>1.8</v>
      </c>
      <c r="AI77" s="216">
        <v>1.8</v>
      </c>
      <c r="AJ77" s="214">
        <v>1.8</v>
      </c>
      <c r="AK77" s="215">
        <v>1.8</v>
      </c>
      <c r="AL77" s="215">
        <v>1.8</v>
      </c>
      <c r="AM77" s="215">
        <v>1.8</v>
      </c>
      <c r="AN77" s="215">
        <v>1.8</v>
      </c>
      <c r="AO77" s="216">
        <v>1.8</v>
      </c>
      <c r="AP77" s="61" t="s">
        <v>38</v>
      </c>
      <c r="AQ77" s="62"/>
      <c r="AR77" s="63"/>
      <c r="AS77" s="68" t="s">
        <v>37</v>
      </c>
      <c r="AT77" s="214">
        <v>1.8</v>
      </c>
      <c r="AU77" s="215">
        <v>1.8</v>
      </c>
      <c r="AV77" s="215">
        <v>1.8</v>
      </c>
      <c r="AW77" s="215">
        <v>1.8</v>
      </c>
      <c r="AX77" s="215">
        <v>1.8</v>
      </c>
      <c r="AY77" s="216">
        <v>1.8</v>
      </c>
      <c r="AZ77" s="214">
        <v>1.8</v>
      </c>
      <c r="BA77" s="215">
        <v>1.8</v>
      </c>
      <c r="BB77" s="215">
        <v>1.8</v>
      </c>
      <c r="BC77" s="215">
        <v>1.8</v>
      </c>
      <c r="BD77" s="215">
        <v>1.8</v>
      </c>
      <c r="BE77" s="216">
        <v>1.8</v>
      </c>
      <c r="BF77" s="172"/>
    </row>
    <row r="78" spans="10:58" ht="13" x14ac:dyDescent="0.3">
      <c r="J78" s="105" t="s">
        <v>30</v>
      </c>
      <c r="K78" s="127"/>
      <c r="L78" s="128"/>
      <c r="M78" s="129" t="s">
        <v>4</v>
      </c>
      <c r="N78" s="99">
        <v>-41.3</v>
      </c>
      <c r="O78" s="100">
        <v>-41.3</v>
      </c>
      <c r="P78" s="100">
        <v>-41.3</v>
      </c>
      <c r="Q78" s="100">
        <v>-41.3</v>
      </c>
      <c r="R78" s="100">
        <v>-41.3</v>
      </c>
      <c r="S78" s="101">
        <v>-41.3</v>
      </c>
      <c r="T78" s="99">
        <v>-53.3</v>
      </c>
      <c r="U78" s="100">
        <v>-53.3</v>
      </c>
      <c r="V78" s="100">
        <v>-53.3</v>
      </c>
      <c r="W78" s="100">
        <v>-53.3</v>
      </c>
      <c r="X78" s="100">
        <v>-53.3</v>
      </c>
      <c r="Y78" s="101">
        <v>-53.3</v>
      </c>
      <c r="Z78" s="105" t="s">
        <v>30</v>
      </c>
      <c r="AA78" s="127"/>
      <c r="AB78" s="128"/>
      <c r="AC78" s="129" t="s">
        <v>4</v>
      </c>
      <c r="AD78" s="99">
        <v>-41.3</v>
      </c>
      <c r="AE78" s="100">
        <v>-41.3</v>
      </c>
      <c r="AF78" s="100">
        <v>-41.3</v>
      </c>
      <c r="AG78" s="100">
        <v>-41.3</v>
      </c>
      <c r="AH78" s="100">
        <v>-41.3</v>
      </c>
      <c r="AI78" s="101">
        <v>-41.3</v>
      </c>
      <c r="AJ78" s="99">
        <v>-53.3</v>
      </c>
      <c r="AK78" s="100">
        <v>-53.3</v>
      </c>
      <c r="AL78" s="100">
        <v>-53.3</v>
      </c>
      <c r="AM78" s="100">
        <v>-53.3</v>
      </c>
      <c r="AN78" s="100">
        <v>-53.3</v>
      </c>
      <c r="AO78" s="101">
        <v>-53.3</v>
      </c>
      <c r="AP78" s="105" t="s">
        <v>30</v>
      </c>
      <c r="AQ78" s="127"/>
      <c r="AR78" s="128"/>
      <c r="AS78" s="129" t="s">
        <v>4</v>
      </c>
      <c r="AT78" s="99">
        <v>-21.3</v>
      </c>
      <c r="AU78" s="100">
        <v>-21.3</v>
      </c>
      <c r="AV78" s="100">
        <v>-21.3</v>
      </c>
      <c r="AW78" s="100">
        <v>-21.3</v>
      </c>
      <c r="AX78" s="100">
        <v>-21.3</v>
      </c>
      <c r="AY78" s="101">
        <v>-21.3</v>
      </c>
      <c r="AZ78" s="99">
        <v>-33.299999999999997</v>
      </c>
      <c r="BA78" s="100">
        <v>-33.299999999999997</v>
      </c>
      <c r="BB78" s="100">
        <v>-33.299999999999997</v>
      </c>
      <c r="BC78" s="100">
        <v>-33.299999999999997</v>
      </c>
      <c r="BD78" s="100">
        <v>-33.299999999999997</v>
      </c>
      <c r="BE78" s="101">
        <v>-33.299999999999997</v>
      </c>
      <c r="BF78" s="172"/>
    </row>
    <row r="79" spans="10:58" x14ac:dyDescent="0.25">
      <c r="J79" s="64" t="s">
        <v>26</v>
      </c>
      <c r="K79" s="41"/>
      <c r="L79" s="65"/>
      <c r="M79" s="69" t="s">
        <v>2</v>
      </c>
      <c r="N79" s="45">
        <v>2.6650010040000001</v>
      </c>
      <c r="O79" s="46">
        <v>1.123820142</v>
      </c>
      <c r="P79" s="46">
        <v>0.67716671799999995</v>
      </c>
      <c r="Q79" s="46">
        <v>0.47290755499999998</v>
      </c>
      <c r="R79" s="46">
        <v>0.35537806799999999</v>
      </c>
      <c r="S79" s="47">
        <v>0.282284219</v>
      </c>
      <c r="T79" s="45">
        <v>0.65417729899999999</v>
      </c>
      <c r="U79" s="46">
        <v>0.26957868299999999</v>
      </c>
      <c r="V79" s="46">
        <v>0.16242937700000001</v>
      </c>
      <c r="W79" s="46">
        <v>0.11236439400000001</v>
      </c>
      <c r="X79" s="46">
        <v>8.5227147000000003E-2</v>
      </c>
      <c r="Y79" s="47">
        <v>6.7687425999999995E-2</v>
      </c>
      <c r="Z79" s="64" t="s">
        <v>26</v>
      </c>
      <c r="AA79" s="41"/>
      <c r="AB79" s="65"/>
      <c r="AC79" s="69" t="s">
        <v>2</v>
      </c>
      <c r="AD79" s="45">
        <v>2.6043266209999998</v>
      </c>
      <c r="AE79" s="46">
        <v>1.0856396800000001</v>
      </c>
      <c r="AF79" s="46">
        <v>0.64664253199999999</v>
      </c>
      <c r="AG79" s="46">
        <v>0.45151152</v>
      </c>
      <c r="AH79" s="46">
        <v>0.339294494</v>
      </c>
      <c r="AI79" s="46">
        <v>0.26946737500000001</v>
      </c>
      <c r="AJ79" s="45">
        <v>0.56324164899999996</v>
      </c>
      <c r="AK79" s="46">
        <v>0.226687317</v>
      </c>
      <c r="AL79" s="46">
        <v>0.131794985</v>
      </c>
      <c r="AM79" s="46">
        <v>8.9946963000000005E-2</v>
      </c>
      <c r="AN79" s="46">
        <v>6.6462070999999998E-2</v>
      </c>
      <c r="AO79" s="47">
        <v>5.1952764999999998E-2</v>
      </c>
      <c r="AP79" s="64" t="s">
        <v>26</v>
      </c>
      <c r="AQ79" s="41"/>
      <c r="AR79" s="65"/>
      <c r="AS79" s="69" t="s">
        <v>2</v>
      </c>
      <c r="AT79" s="45">
        <v>26.958600000000001</v>
      </c>
      <c r="AU79" s="46">
        <v>11.3683</v>
      </c>
      <c r="AV79" s="46">
        <v>6.8501079999999996</v>
      </c>
      <c r="AW79" s="46">
        <v>4.7939936999999997</v>
      </c>
      <c r="AX79" s="46">
        <v>3.5949878900000001</v>
      </c>
      <c r="AY79" s="47">
        <v>2.8886664350000002</v>
      </c>
      <c r="AZ79" s="45">
        <v>6.7716964219999998</v>
      </c>
      <c r="BA79" s="46">
        <v>2.8556001279999998</v>
      </c>
      <c r="BB79" s="46">
        <v>1.7106684910000001</v>
      </c>
      <c r="BC79" s="46">
        <v>1.1940999999999999</v>
      </c>
      <c r="BD79" s="46">
        <v>0.90300999999999998</v>
      </c>
      <c r="BE79" s="47">
        <v>0.71560000000000001</v>
      </c>
      <c r="BF79" s="200"/>
    </row>
    <row r="80" spans="10:58" x14ac:dyDescent="0.25">
      <c r="J80" s="64" t="s">
        <v>27</v>
      </c>
      <c r="K80" s="41"/>
      <c r="L80" s="65"/>
      <c r="M80" s="69" t="s">
        <v>25</v>
      </c>
      <c r="N80" s="176">
        <v>8</v>
      </c>
      <c r="O80" s="9">
        <v>8</v>
      </c>
      <c r="P80" s="9">
        <v>8</v>
      </c>
      <c r="Q80" s="9">
        <v>8</v>
      </c>
      <c r="R80" s="9">
        <v>8</v>
      </c>
      <c r="S80" s="177">
        <v>8</v>
      </c>
      <c r="T80" s="176">
        <v>8</v>
      </c>
      <c r="U80" s="9">
        <v>8</v>
      </c>
      <c r="V80" s="9">
        <v>8</v>
      </c>
      <c r="W80" s="9">
        <v>8</v>
      </c>
      <c r="X80" s="9">
        <v>8</v>
      </c>
      <c r="Y80" s="177">
        <v>8</v>
      </c>
      <c r="Z80" s="64" t="s">
        <v>27</v>
      </c>
      <c r="AA80" s="41"/>
      <c r="AB80" s="65"/>
      <c r="AC80" s="69" t="s">
        <v>25</v>
      </c>
      <c r="AD80" s="178">
        <v>2</v>
      </c>
      <c r="AE80" s="179">
        <v>2</v>
      </c>
      <c r="AF80" s="179">
        <v>2</v>
      </c>
      <c r="AG80" s="179">
        <v>2</v>
      </c>
      <c r="AH80" s="179">
        <v>2</v>
      </c>
      <c r="AI80" s="180">
        <v>2</v>
      </c>
      <c r="AJ80" s="178">
        <v>2</v>
      </c>
      <c r="AK80" s="179">
        <v>2</v>
      </c>
      <c r="AL80" s="179">
        <v>2</v>
      </c>
      <c r="AM80" s="179">
        <v>2</v>
      </c>
      <c r="AN80" s="179">
        <v>2</v>
      </c>
      <c r="AO80" s="180">
        <v>2</v>
      </c>
      <c r="AP80" s="64" t="s">
        <v>27</v>
      </c>
      <c r="AQ80" s="41"/>
      <c r="AR80" s="65"/>
      <c r="AS80" s="69" t="s">
        <v>25</v>
      </c>
      <c r="AT80" s="48">
        <v>8</v>
      </c>
      <c r="AU80" s="49">
        <v>8</v>
      </c>
      <c r="AV80" s="49">
        <v>8</v>
      </c>
      <c r="AW80" s="49">
        <v>8</v>
      </c>
      <c r="AX80" s="49">
        <v>8</v>
      </c>
      <c r="AY80" s="50">
        <v>8</v>
      </c>
      <c r="AZ80" s="48">
        <v>8</v>
      </c>
      <c r="BA80" s="49">
        <v>8</v>
      </c>
      <c r="BB80" s="49">
        <v>8</v>
      </c>
      <c r="BC80" s="49">
        <v>8</v>
      </c>
      <c r="BD80" s="49">
        <v>8</v>
      </c>
      <c r="BE80" s="50">
        <v>8</v>
      </c>
      <c r="BF80" s="219"/>
    </row>
    <row r="81" spans="10:58" x14ac:dyDescent="0.25">
      <c r="J81" s="64" t="s">
        <v>28</v>
      </c>
      <c r="K81" s="41"/>
      <c r="L81" s="65"/>
      <c r="M81" s="69" t="s">
        <v>25</v>
      </c>
      <c r="N81" s="48">
        <v>10</v>
      </c>
      <c r="O81" s="49">
        <v>10</v>
      </c>
      <c r="P81" s="49">
        <v>10</v>
      </c>
      <c r="Q81" s="49">
        <v>10</v>
      </c>
      <c r="R81" s="49">
        <v>10</v>
      </c>
      <c r="S81" s="50">
        <v>10</v>
      </c>
      <c r="T81" s="48">
        <v>10</v>
      </c>
      <c r="U81" s="49">
        <v>10</v>
      </c>
      <c r="V81" s="49">
        <v>10</v>
      </c>
      <c r="W81" s="49">
        <v>10</v>
      </c>
      <c r="X81" s="49">
        <v>10</v>
      </c>
      <c r="Y81" s="50">
        <v>10</v>
      </c>
      <c r="Z81" s="64" t="s">
        <v>28</v>
      </c>
      <c r="AA81" s="41"/>
      <c r="AB81" s="65"/>
      <c r="AC81" s="69" t="s">
        <v>25</v>
      </c>
      <c r="AD81" s="48">
        <v>10</v>
      </c>
      <c r="AE81" s="49">
        <v>10</v>
      </c>
      <c r="AF81" s="49">
        <v>10</v>
      </c>
      <c r="AG81" s="49">
        <v>10</v>
      </c>
      <c r="AH81" s="49">
        <v>10</v>
      </c>
      <c r="AI81" s="50">
        <v>10</v>
      </c>
      <c r="AJ81" s="48">
        <v>10</v>
      </c>
      <c r="AK81" s="49">
        <v>10</v>
      </c>
      <c r="AL81" s="49">
        <v>10</v>
      </c>
      <c r="AM81" s="49">
        <v>10</v>
      </c>
      <c r="AN81" s="49">
        <v>10</v>
      </c>
      <c r="AO81" s="50">
        <v>10</v>
      </c>
      <c r="AP81" s="64" t="s">
        <v>28</v>
      </c>
      <c r="AQ81" s="41"/>
      <c r="AR81" s="65"/>
      <c r="AS81" s="69" t="s">
        <v>25</v>
      </c>
      <c r="AT81" s="48">
        <v>10</v>
      </c>
      <c r="AU81" s="49">
        <v>10</v>
      </c>
      <c r="AV81" s="49">
        <v>10</v>
      </c>
      <c r="AW81" s="49">
        <v>10</v>
      </c>
      <c r="AX81" s="49">
        <v>10</v>
      </c>
      <c r="AY81" s="50">
        <v>10</v>
      </c>
      <c r="AZ81" s="48">
        <v>10</v>
      </c>
      <c r="BA81" s="49">
        <v>10</v>
      </c>
      <c r="BB81" s="49">
        <v>10</v>
      </c>
      <c r="BC81" s="49">
        <v>10</v>
      </c>
      <c r="BD81" s="49">
        <v>10</v>
      </c>
      <c r="BE81" s="50">
        <v>10</v>
      </c>
      <c r="BF81" s="219"/>
    </row>
    <row r="82" spans="10:58" x14ac:dyDescent="0.25">
      <c r="J82" s="64" t="s">
        <v>16</v>
      </c>
      <c r="K82" s="41"/>
      <c r="L82" s="65"/>
      <c r="M82" s="69" t="s">
        <v>2</v>
      </c>
      <c r="N82" s="45">
        <f t="shared" ref="N82:Y82" si="188">SQRT(N79^2+0.000001*(ABS(N81-N80))^2)</f>
        <v>2.6650017544686548</v>
      </c>
      <c r="O82" s="46">
        <f t="shared" si="188"/>
        <v>1.1238219216427932</v>
      </c>
      <c r="P82" s="46">
        <f t="shared" si="188"/>
        <v>0.6771696714759835</v>
      </c>
      <c r="Q82" s="46">
        <f t="shared" si="188"/>
        <v>0.4729117841374626</v>
      </c>
      <c r="R82" s="46">
        <f t="shared" si="188"/>
        <v>0.35538369576475032</v>
      </c>
      <c r="S82" s="47">
        <f t="shared" si="188"/>
        <v>0.28229130396886115</v>
      </c>
      <c r="T82" s="45">
        <f t="shared" si="188"/>
        <v>0.65418035626800608</v>
      </c>
      <c r="U82" s="46">
        <f t="shared" si="188"/>
        <v>0.26958610188215282</v>
      </c>
      <c r="V82" s="46">
        <f t="shared" si="188"/>
        <v>0.16244168957693136</v>
      </c>
      <c r="W82" s="46">
        <f t="shared" si="188"/>
        <v>0.11238219182320319</v>
      </c>
      <c r="X82" s="46">
        <f t="shared" si="188"/>
        <v>8.5250610471477611E-2</v>
      </c>
      <c r="Y82" s="47">
        <f t="shared" si="188"/>
        <v>6.7716967139007891E-2</v>
      </c>
      <c r="Z82" s="64" t="s">
        <v>16</v>
      </c>
      <c r="AA82" s="41"/>
      <c r="AB82" s="65"/>
      <c r="AC82" s="69" t="s">
        <v>2</v>
      </c>
      <c r="AD82" s="45">
        <f t="shared" ref="AD82:AO82" si="189">SQRT(AD79^2+0.000001*(ABS(AD81-AD80))^2)</f>
        <v>2.6043389082163015</v>
      </c>
      <c r="AE82" s="46">
        <f t="shared" si="189"/>
        <v>1.0856691553095275</v>
      </c>
      <c r="AF82" s="46">
        <f t="shared" si="189"/>
        <v>0.64669201648958918</v>
      </c>
      <c r="AG82" s="46">
        <f t="shared" si="189"/>
        <v>0.4515823874917072</v>
      </c>
      <c r="AH82" s="46">
        <f t="shared" si="189"/>
        <v>0.33938879424447121</v>
      </c>
      <c r="AI82" s="47">
        <f t="shared" si="189"/>
        <v>0.26958610162504787</v>
      </c>
      <c r="AJ82" s="45">
        <f t="shared" si="189"/>
        <v>0.56329846011527418</v>
      </c>
      <c r="AK82" s="46">
        <f t="shared" si="189"/>
        <v>0.22682843668433306</v>
      </c>
      <c r="AL82" s="46">
        <f t="shared" si="189"/>
        <v>0.13203756310667897</v>
      </c>
      <c r="AM82" s="46">
        <f t="shared" si="189"/>
        <v>9.0302027402065388E-2</v>
      </c>
      <c r="AN82" s="46">
        <f t="shared" si="189"/>
        <v>6.6941817137041032E-2</v>
      </c>
      <c r="AO82" s="47">
        <f t="shared" si="189"/>
        <v>5.2565100505423033E-2</v>
      </c>
      <c r="AP82" s="64" t="s">
        <v>16</v>
      </c>
      <c r="AQ82" s="41"/>
      <c r="AR82" s="65"/>
      <c r="AS82" s="69" t="s">
        <v>2</v>
      </c>
      <c r="AT82" s="45">
        <f t="shared" ref="AT82:BE82" si="190">SQRT(AT79^2+0.000001*(ABS(AT81-AT80))^2)</f>
        <v>26.958600074187828</v>
      </c>
      <c r="AU82" s="46">
        <f t="shared" si="190"/>
        <v>11.368300175927798</v>
      </c>
      <c r="AV82" s="46">
        <f t="shared" si="190"/>
        <v>6.8501082919661931</v>
      </c>
      <c r="AW82" s="46">
        <f t="shared" si="190"/>
        <v>4.7939941171886815</v>
      </c>
      <c r="AX82" s="46">
        <f t="shared" si="190"/>
        <v>3.5949884463300648</v>
      </c>
      <c r="AY82" s="47">
        <f t="shared" si="190"/>
        <v>2.8886671273609239</v>
      </c>
      <c r="AZ82" s="45">
        <f t="shared" si="190"/>
        <v>6.77169671734696</v>
      </c>
      <c r="BA82" s="46">
        <f t="shared" si="190"/>
        <v>2.8556008283780869</v>
      </c>
      <c r="BB82" s="46">
        <f t="shared" si="190"/>
        <v>1.7106696601331941</v>
      </c>
      <c r="BC82" s="46">
        <f t="shared" si="190"/>
        <v>1.1941016749004247</v>
      </c>
      <c r="BD82" s="46">
        <f t="shared" si="190"/>
        <v>0.90301221481218075</v>
      </c>
      <c r="BE82" s="47">
        <f t="shared" si="190"/>
        <v>0.71560279485200451</v>
      </c>
      <c r="BF82" s="200"/>
    </row>
    <row r="83" spans="10:58" x14ac:dyDescent="0.25">
      <c r="J83" s="64" t="s">
        <v>29</v>
      </c>
      <c r="K83" s="41"/>
      <c r="L83" s="65"/>
      <c r="M83" s="69" t="s">
        <v>18</v>
      </c>
      <c r="N83" s="51">
        <f t="shared" ref="N83:Y83" si="191">DEGREES(ATAN((N80-N81)*0.001/N79))</f>
        <v>-4.2998684556363569E-2</v>
      </c>
      <c r="O83" s="52">
        <f t="shared" si="191"/>
        <v>-0.10196599417311973</v>
      </c>
      <c r="P83" s="52">
        <f t="shared" si="191"/>
        <v>-0.16922158574193272</v>
      </c>
      <c r="Q83" s="52">
        <f t="shared" si="191"/>
        <v>-0.24231136643112003</v>
      </c>
      <c r="R83" s="52">
        <f t="shared" si="191"/>
        <v>-0.32244631725216977</v>
      </c>
      <c r="S83" s="53">
        <f t="shared" si="191"/>
        <v>-0.40593711566953022</v>
      </c>
      <c r="T83" s="51">
        <f t="shared" si="191"/>
        <v>-0.17516841715060591</v>
      </c>
      <c r="U83" s="52">
        <f t="shared" si="191"/>
        <v>-0.42506868642787143</v>
      </c>
      <c r="V83" s="52">
        <f t="shared" si="191"/>
        <v>-0.70544978103106182</v>
      </c>
      <c r="W83" s="52">
        <f t="shared" si="191"/>
        <v>-1.0197132373869235</v>
      </c>
      <c r="X83" s="52">
        <f t="shared" si="191"/>
        <v>-1.3442962172032733</v>
      </c>
      <c r="Y83" s="53">
        <f t="shared" si="191"/>
        <v>-1.692459513180594</v>
      </c>
      <c r="Z83" s="64" t="s">
        <v>29</v>
      </c>
      <c r="AA83" s="41"/>
      <c r="AB83" s="65"/>
      <c r="AC83" s="69" t="s">
        <v>18</v>
      </c>
      <c r="AD83" s="51">
        <f>DEGREES(ATAN((AD80-AD81)*0.001/AD79))</f>
        <v>-0.17600127061575319</v>
      </c>
      <c r="AE83" s="52">
        <f t="shared" ref="AE83:AO83" si="192">DEGREES(ATAN((AE80-AE81)*0.001/AE79))</f>
        <v>-0.42220079850006431</v>
      </c>
      <c r="AF83" s="52">
        <f t="shared" si="192"/>
        <v>-0.70880406140606866</v>
      </c>
      <c r="AG83" s="52">
        <f t="shared" si="192"/>
        <v>-1.0150754937979036</v>
      </c>
      <c r="AH83" s="52">
        <f t="shared" si="192"/>
        <v>-1.3506889485778786</v>
      </c>
      <c r="AI83" s="53">
        <f t="shared" si="192"/>
        <v>-1.7005087943110913</v>
      </c>
      <c r="AJ83" s="51">
        <f t="shared" si="192"/>
        <v>-0.81374560485440506</v>
      </c>
      <c r="AK83" s="52">
        <f t="shared" si="192"/>
        <v>-2.0211809546000166</v>
      </c>
      <c r="AL83" s="52">
        <f t="shared" si="192"/>
        <v>-3.4736110977113173</v>
      </c>
      <c r="AM83" s="52">
        <f t="shared" si="192"/>
        <v>-5.0825873543987319</v>
      </c>
      <c r="AN83" s="52">
        <f t="shared" si="192"/>
        <v>-6.8636374427884075</v>
      </c>
      <c r="AO83" s="53">
        <f t="shared" si="192"/>
        <v>-8.753991076976531</v>
      </c>
      <c r="AP83" s="64" t="s">
        <v>29</v>
      </c>
      <c r="AQ83" s="41"/>
      <c r="AR83" s="65"/>
      <c r="AS83" s="69" t="s">
        <v>18</v>
      </c>
      <c r="AT83" s="51">
        <f t="shared" ref="AT83:BE83" si="193">DEGREES(ATAN((AT80-AT81)*0.001/AT79))</f>
        <v>-4.2506494705190061E-3</v>
      </c>
      <c r="AU83" s="52">
        <f t="shared" si="193"/>
        <v>-1.0079920290979231E-2</v>
      </c>
      <c r="AV83" s="52">
        <f t="shared" si="193"/>
        <v>-1.6728430525485709E-2</v>
      </c>
      <c r="AW83" s="52">
        <f t="shared" si="193"/>
        <v>-2.3903150389639048E-2</v>
      </c>
      <c r="AX83" s="52">
        <f t="shared" si="193"/>
        <v>-3.1875363898379042E-2</v>
      </c>
      <c r="AY83" s="53">
        <f t="shared" si="193"/>
        <v>-3.9669357225671824E-2</v>
      </c>
      <c r="AZ83" s="51">
        <f t="shared" si="193"/>
        <v>-1.6922134211738105E-2</v>
      </c>
      <c r="BA83" s="52">
        <f t="shared" si="193"/>
        <v>-4.0128706805170805E-2</v>
      </c>
      <c r="BB83" s="52">
        <f t="shared" si="193"/>
        <v>-6.6986390068191792E-2</v>
      </c>
      <c r="BC83" s="52">
        <f t="shared" si="193"/>
        <v>-9.5964703016460165E-2</v>
      </c>
      <c r="BD83" s="52">
        <f t="shared" si="193"/>
        <v>-0.12689933849464149</v>
      </c>
      <c r="BE83" s="53">
        <f t="shared" si="193"/>
        <v>-0.16013311998410085</v>
      </c>
      <c r="BF83" s="199"/>
    </row>
    <row r="84" spans="10:58" x14ac:dyDescent="0.25">
      <c r="J84" s="64" t="s">
        <v>20</v>
      </c>
      <c r="K84" s="41"/>
      <c r="L84" s="65"/>
      <c r="M84" s="69" t="s">
        <v>18</v>
      </c>
      <c r="N84" s="54">
        <v>5</v>
      </c>
      <c r="O84" s="55">
        <v>10</v>
      </c>
      <c r="P84" s="55">
        <v>15</v>
      </c>
      <c r="Q84" s="55">
        <v>20</v>
      </c>
      <c r="R84" s="55">
        <v>25</v>
      </c>
      <c r="S84" s="56">
        <v>30</v>
      </c>
      <c r="T84" s="54">
        <v>5</v>
      </c>
      <c r="U84" s="55">
        <v>10</v>
      </c>
      <c r="V84" s="55">
        <v>15</v>
      </c>
      <c r="W84" s="55">
        <v>20</v>
      </c>
      <c r="X84" s="55">
        <v>25</v>
      </c>
      <c r="Y84" s="56">
        <v>30</v>
      </c>
      <c r="Z84" s="64" t="s">
        <v>20</v>
      </c>
      <c r="AA84" s="41"/>
      <c r="AB84" s="65"/>
      <c r="AC84" s="69" t="s">
        <v>18</v>
      </c>
      <c r="AD84" s="54">
        <v>5</v>
      </c>
      <c r="AE84" s="55">
        <v>10</v>
      </c>
      <c r="AF84" s="55">
        <v>15</v>
      </c>
      <c r="AG84" s="55">
        <v>20</v>
      </c>
      <c r="AH84" s="55">
        <v>25</v>
      </c>
      <c r="AI84" s="56">
        <v>30</v>
      </c>
      <c r="AJ84" s="55">
        <v>5</v>
      </c>
      <c r="AK84" s="55">
        <v>10</v>
      </c>
      <c r="AL84" s="55">
        <v>15</v>
      </c>
      <c r="AM84" s="55">
        <v>20</v>
      </c>
      <c r="AN84" s="55">
        <v>25</v>
      </c>
      <c r="AO84" s="56">
        <v>30</v>
      </c>
      <c r="AP84" s="64" t="s">
        <v>20</v>
      </c>
      <c r="AQ84" s="41"/>
      <c r="AR84" s="65"/>
      <c r="AS84" s="69" t="s">
        <v>18</v>
      </c>
      <c r="AT84" s="54">
        <v>5</v>
      </c>
      <c r="AU84" s="55">
        <v>10</v>
      </c>
      <c r="AV84" s="55">
        <v>15</v>
      </c>
      <c r="AW84" s="55">
        <v>20</v>
      </c>
      <c r="AX84" s="55">
        <v>25</v>
      </c>
      <c r="AY84" s="56">
        <v>30</v>
      </c>
      <c r="AZ84" s="54">
        <v>5</v>
      </c>
      <c r="BA84" s="55">
        <v>10</v>
      </c>
      <c r="BB84" s="55">
        <v>15</v>
      </c>
      <c r="BC84" s="55">
        <v>20</v>
      </c>
      <c r="BD84" s="55">
        <v>25</v>
      </c>
      <c r="BE84" s="56">
        <v>30</v>
      </c>
      <c r="BF84" s="220"/>
    </row>
    <row r="85" spans="10:58" x14ac:dyDescent="0.25">
      <c r="J85" s="66" t="s">
        <v>22</v>
      </c>
      <c r="K85" s="41"/>
      <c r="L85" s="65"/>
      <c r="M85" s="69" t="s">
        <v>18</v>
      </c>
      <c r="N85" s="51">
        <f t="shared" ref="N85:Y85" si="194">DEGREES(ACOS(COS(RADIANS(N$83))*COS(RADIANS(N$84))+SIN(RADIANS(N$83))*SIN(RADIANS(N$84))))</f>
        <v>5.0429986845563706</v>
      </c>
      <c r="O85" s="52">
        <f t="shared" si="194"/>
        <v>10.101965994173117</v>
      </c>
      <c r="P85" s="52">
        <f t="shared" si="194"/>
        <v>15.1692215857419</v>
      </c>
      <c r="Q85" s="52">
        <f t="shared" si="194"/>
        <v>20.24231136643111</v>
      </c>
      <c r="R85" s="52">
        <f t="shared" si="194"/>
        <v>25.322446317252169</v>
      </c>
      <c r="S85" s="53">
        <f t="shared" si="194"/>
        <v>30.405937115669502</v>
      </c>
      <c r="T85" s="52">
        <f t="shared" si="194"/>
        <v>5.1751684171505845</v>
      </c>
      <c r="U85" s="52">
        <f t="shared" si="194"/>
        <v>10.42506868642786</v>
      </c>
      <c r="V85" s="52">
        <f t="shared" si="194"/>
        <v>15.705449781031037</v>
      </c>
      <c r="W85" s="52">
        <f t="shared" si="194"/>
        <v>21.019713237386895</v>
      </c>
      <c r="X85" s="52">
        <f t="shared" si="194"/>
        <v>26.344296217203276</v>
      </c>
      <c r="Y85" s="53">
        <f t="shared" si="194"/>
        <v>31.69245951318058</v>
      </c>
      <c r="Z85" s="66" t="s">
        <v>22</v>
      </c>
      <c r="AA85" s="41"/>
      <c r="AB85" s="65"/>
      <c r="AC85" s="69" t="s">
        <v>18</v>
      </c>
      <c r="AD85" s="51">
        <f>DEGREES(ACOS(COS(RADIANS(AD$83))*COS(RADIANS(AD$84))+SIN(RADIANS(AD$83))*SIN(RADIANS(AD$84))))</f>
        <v>5.1760012706158136</v>
      </c>
      <c r="AE85" s="52">
        <f t="shared" ref="AE85:AO85" si="195">DEGREES(ACOS(COS(RADIANS(AE$83))*COS(RADIANS(AE$84))+SIN(RADIANS(AE$83))*SIN(RADIANS(AE$84))))</f>
        <v>10.42220079850007</v>
      </c>
      <c r="AF85" s="52">
        <f t="shared" si="195"/>
        <v>15.708804061406047</v>
      </c>
      <c r="AG85" s="52">
        <f t="shared" si="195"/>
        <v>21.015075493797902</v>
      </c>
      <c r="AH85" s="52">
        <f t="shared" si="195"/>
        <v>26.350688948577876</v>
      </c>
      <c r="AI85" s="53">
        <f t="shared" si="195"/>
        <v>31.700508794311077</v>
      </c>
      <c r="AJ85" s="51">
        <f>DEGREES(ACOS(COS(RADIANS(AJ$83))*COS(RADIANS(AJ$84))+SIN(RADIANS(AJ$83))*SIN(RADIANS(AJ$84))))</f>
        <v>5.8137456048543976</v>
      </c>
      <c r="AK85" s="52">
        <f t="shared" si="195"/>
        <v>12.021180954600002</v>
      </c>
      <c r="AL85" s="52">
        <f t="shared" si="195"/>
        <v>18.473611097711309</v>
      </c>
      <c r="AM85" s="52">
        <f t="shared" si="195"/>
        <v>25.082587354398729</v>
      </c>
      <c r="AN85" s="52">
        <f t="shared" si="195"/>
        <v>31.863637442788395</v>
      </c>
      <c r="AO85" s="53">
        <f t="shared" si="195"/>
        <v>38.753991076976519</v>
      </c>
      <c r="AP85" s="66" t="s">
        <v>22</v>
      </c>
      <c r="AQ85" s="41"/>
      <c r="AR85" s="65"/>
      <c r="AS85" s="69" t="s">
        <v>18</v>
      </c>
      <c r="AT85" s="51">
        <f t="shared" ref="AT85:BE85" si="196">DEGREES(ACOS(COS(RADIANS(AT$83))*COS(RADIANS(AT$84))+SIN(RADIANS(AT$83))*SIN(RADIANS(AT$84))))</f>
        <v>5.0042506494704924</v>
      </c>
      <c r="AU85" s="52">
        <f t="shared" si="196"/>
        <v>10.010079920290998</v>
      </c>
      <c r="AV85" s="52">
        <f t="shared" si="196"/>
        <v>15.016728430525488</v>
      </c>
      <c r="AW85" s="52">
        <f t="shared" si="196"/>
        <v>20.023903150389643</v>
      </c>
      <c r="AX85" s="52">
        <f t="shared" si="196"/>
        <v>25.031875363898386</v>
      </c>
      <c r="AY85" s="53">
        <f t="shared" si="196"/>
        <v>30.039669357225655</v>
      </c>
      <c r="AZ85" s="52">
        <f t="shared" si="196"/>
        <v>5.016922134211721</v>
      </c>
      <c r="BA85" s="52">
        <f t="shared" si="196"/>
        <v>10.040128706805159</v>
      </c>
      <c r="BB85" s="52">
        <f t="shared" si="196"/>
        <v>15.066986390068195</v>
      </c>
      <c r="BC85" s="52">
        <f t="shared" si="196"/>
        <v>20.095964703016442</v>
      </c>
      <c r="BD85" s="52">
        <f t="shared" si="196"/>
        <v>25.126899338494646</v>
      </c>
      <c r="BE85" s="53">
        <f t="shared" si="196"/>
        <v>30.160133119984096</v>
      </c>
      <c r="BF85" s="199"/>
    </row>
    <row r="86" spans="10:58" ht="13" x14ac:dyDescent="0.3">
      <c r="J86" s="130" t="s">
        <v>32</v>
      </c>
      <c r="K86" s="127"/>
      <c r="L86" s="128"/>
      <c r="M86" s="129" t="s">
        <v>1</v>
      </c>
      <c r="N86" s="103">
        <f t="shared" ref="N86:Y86" si="197">IF(AND(N85&gt;=0,N85&lt;$F$12),$F$4-0.001*2.5*($F$10*N85)^2,IF(AND(N85&gt;=$F$12,N85&lt;100*(1/$F$10)),$F$11,IF(AND(N85&gt;=100*(1/$F$10),N85&lt;48),52-10*LOG10($F$10)-25*LOG(N85),10-10*LOG($F$10))))</f>
        <v>20.74277862811558</v>
      </c>
      <c r="O86" s="103">
        <f t="shared" si="197"/>
        <v>13.199852444215335</v>
      </c>
      <c r="P86" s="103">
        <f t="shared" si="197"/>
        <v>8.7859176156162526</v>
      </c>
      <c r="Q86" s="103">
        <f t="shared" si="197"/>
        <v>5.6534974781499372</v>
      </c>
      <c r="R86" s="103">
        <f t="shared" si="197"/>
        <v>3.2223585220903885</v>
      </c>
      <c r="S86" s="106">
        <f t="shared" si="197"/>
        <v>1.2360401755538817</v>
      </c>
      <c r="T86" s="103">
        <f t="shared" si="197"/>
        <v>20.461887806442824</v>
      </c>
      <c r="U86" s="103">
        <f t="shared" si="197"/>
        <v>12.858026873991022</v>
      </c>
      <c r="V86" s="103">
        <f t="shared" si="197"/>
        <v>8.4087405382705853</v>
      </c>
      <c r="W86" s="103">
        <f t="shared" si="197"/>
        <v>5.2443303288528398</v>
      </c>
      <c r="X86" s="103">
        <f t="shared" si="197"/>
        <v>2.7928349757403623</v>
      </c>
      <c r="Y86" s="103">
        <f t="shared" si="197"/>
        <v>0.78610139516037947</v>
      </c>
      <c r="Z86" s="130" t="s">
        <v>32</v>
      </c>
      <c r="AA86" s="127"/>
      <c r="AB86" s="128"/>
      <c r="AC86" s="129" t="s">
        <v>1</v>
      </c>
      <c r="AD86" s="102">
        <f t="shared" ref="AD86:AO86" si="198">IF(AND(AD85&gt;=0,AD85&lt;$F$12),$F$4-0.001*2.5*($F$10*AD85)^2,IF(AND(AD85&gt;=$F$12,AD85&lt;100*(1/$F$10)),$F$11,IF(AND(AD85&gt;=100*(1/$F$10),AD85&lt;48),52-10*LOG10($F$10)-25*LOG(AD85),10-10*LOG($F$10))))</f>
        <v>20.460140643195221</v>
      </c>
      <c r="AE86" s="103">
        <f t="shared" si="198"/>
        <v>12.861014094716769</v>
      </c>
      <c r="AF86" s="103">
        <f t="shared" si="198"/>
        <v>8.4064219324070351</v>
      </c>
      <c r="AG86" s="103">
        <f t="shared" si="198"/>
        <v>5.2467261377984187</v>
      </c>
      <c r="AH86" s="103">
        <f t="shared" si="198"/>
        <v>2.7902006377998916</v>
      </c>
      <c r="AI86" s="106">
        <f t="shared" si="198"/>
        <v>0.78334418210475576</v>
      </c>
      <c r="AJ86" s="103">
        <f t="shared" si="198"/>
        <v>19.198599395087239</v>
      </c>
      <c r="AK86" s="103">
        <f t="shared" si="198"/>
        <v>11.311321634303908</v>
      </c>
      <c r="AL86" s="103">
        <f t="shared" si="198"/>
        <v>6.6462050821568894</v>
      </c>
      <c r="AM86" s="103">
        <f t="shared" si="198"/>
        <v>3.3256916643536911</v>
      </c>
      <c r="AN86" s="103">
        <f t="shared" si="198"/>
        <v>0.72761620367347035</v>
      </c>
      <c r="AO86" s="103">
        <f t="shared" si="198"/>
        <v>-1.3979108732857455</v>
      </c>
      <c r="AP86" s="130" t="s">
        <v>32</v>
      </c>
      <c r="AQ86" s="127"/>
      <c r="AR86" s="128"/>
      <c r="AS86" s="129" t="s">
        <v>1</v>
      </c>
      <c r="AT86" s="103">
        <f t="shared" ref="AT86:BE86" si="199">IF(AND(AT85&gt;=0,AT85&lt;$F$12),$F$4-0.001*2.5*($F$10*AT85)^2,IF(AND(AT85&gt;=$F$12,AT85&lt;100*(1/$F$10)),$F$11,IF(AND(AT85&gt;=100*(1/$F$10),AT85&lt;48),52-10*LOG10($F$10)-25*LOG(AT85),10-10*LOG($F$10))))</f>
        <v>20.82652364475053</v>
      </c>
      <c r="AU86" s="103">
        <f t="shared" si="199"/>
        <v>13.299061377695324</v>
      </c>
      <c r="AV86" s="103">
        <f t="shared" si="199"/>
        <v>8.8956168286529724</v>
      </c>
      <c r="AW86" s="103">
        <f t="shared" si="199"/>
        <v>5.7712815986707611</v>
      </c>
      <c r="AX86" s="103">
        <f t="shared" si="199"/>
        <v>3.3476653062560828</v>
      </c>
      <c r="AY86" s="106">
        <f t="shared" si="199"/>
        <v>1.3676212966256998</v>
      </c>
      <c r="AZ86" s="103">
        <f t="shared" si="199"/>
        <v>20.799065986089179</v>
      </c>
      <c r="BA86" s="103">
        <f t="shared" si="199"/>
        <v>13.266517995768549</v>
      </c>
      <c r="BB86" s="103">
        <f t="shared" si="199"/>
        <v>8.8593401006344017</v>
      </c>
      <c r="BC86" s="103">
        <f t="shared" si="199"/>
        <v>5.7322785186593421</v>
      </c>
      <c r="BD86" s="103">
        <f t="shared" si="199"/>
        <v>3.3065275019224671</v>
      </c>
      <c r="BE86" s="106">
        <f t="shared" si="199"/>
        <v>1.3241686480183503</v>
      </c>
      <c r="BF86" s="221"/>
    </row>
    <row r="87" spans="10:58" ht="13" x14ac:dyDescent="0.3">
      <c r="J87" s="67" t="s">
        <v>3</v>
      </c>
      <c r="K87" s="41"/>
      <c r="L87" s="65"/>
      <c r="M87" s="69" t="s">
        <v>1</v>
      </c>
      <c r="N87" s="51">
        <f t="shared" ref="N87:Y87" si="200">32.4+20*LOG10(N82)+20*LOG10(3600)</f>
        <v>112.04000000084</v>
      </c>
      <c r="O87" s="52">
        <f t="shared" si="200"/>
        <v>104.54000000201729</v>
      </c>
      <c r="P87" s="52">
        <f t="shared" si="200"/>
        <v>100.13999999624028</v>
      </c>
      <c r="Q87" s="52">
        <f t="shared" si="200"/>
        <v>97.021652735582805</v>
      </c>
      <c r="R87" s="52">
        <f t="shared" si="200"/>
        <v>94.540000004043435</v>
      </c>
      <c r="S87" s="53">
        <f t="shared" si="200"/>
        <v>92.540000012112856</v>
      </c>
      <c r="T87" s="51">
        <f t="shared" si="200"/>
        <v>99.839999995090309</v>
      </c>
      <c r="U87" s="52">
        <f t="shared" si="200"/>
        <v>92.139999995795904</v>
      </c>
      <c r="V87" s="52">
        <f t="shared" si="200"/>
        <v>87.739999975232195</v>
      </c>
      <c r="W87" s="52">
        <f t="shared" si="200"/>
        <v>84.539999975655917</v>
      </c>
      <c r="X87" s="52">
        <f t="shared" si="200"/>
        <v>82.139999967685085</v>
      </c>
      <c r="Y87" s="53">
        <f t="shared" si="200"/>
        <v>80.13999999513841</v>
      </c>
      <c r="Z87" s="67" t="s">
        <v>3</v>
      </c>
      <c r="AA87" s="41"/>
      <c r="AB87" s="65"/>
      <c r="AC87" s="69" t="s">
        <v>1</v>
      </c>
      <c r="AD87" s="51">
        <f t="shared" ref="AD87:AO87" si="201">32.4+20*LOG10(AD82)+20*LOG10(3600)</f>
        <v>111.84000000029634</v>
      </c>
      <c r="AE87" s="52">
        <f t="shared" si="201"/>
        <v>104.24000000264522</v>
      </c>
      <c r="AF87" s="52">
        <f t="shared" si="201"/>
        <v>99.740000006333247</v>
      </c>
      <c r="AG87" s="52">
        <f t="shared" si="201"/>
        <v>96.620789922019725</v>
      </c>
      <c r="AH87" s="52">
        <f t="shared" si="201"/>
        <v>94.139999993710035</v>
      </c>
      <c r="AI87" s="53">
        <f t="shared" si="201"/>
        <v>92.139999987512155</v>
      </c>
      <c r="AJ87" s="51">
        <f t="shared" si="201"/>
        <v>98.540821295534613</v>
      </c>
      <c r="AK87" s="52">
        <f t="shared" si="201"/>
        <v>90.640000007499069</v>
      </c>
      <c r="AL87" s="52">
        <f t="shared" si="201"/>
        <v>85.940000022681389</v>
      </c>
      <c r="AM87" s="52">
        <f t="shared" si="201"/>
        <v>82.640000033718934</v>
      </c>
      <c r="AN87" s="52">
        <f t="shared" si="201"/>
        <v>80.039999957638884</v>
      </c>
      <c r="AO87" s="53">
        <f t="shared" si="201"/>
        <v>77.939999997935644</v>
      </c>
      <c r="AP87" s="67" t="s">
        <v>3</v>
      </c>
      <c r="AQ87" s="41"/>
      <c r="AR87" s="65"/>
      <c r="AS87" s="69" t="s">
        <v>1</v>
      </c>
      <c r="AT87" s="51">
        <f t="shared" ref="AT87:BE87" si="202">32.4+20*LOG10(AT82)+20*LOG10(3600)</f>
        <v>132.13999673712115</v>
      </c>
      <c r="AU87" s="52">
        <f t="shared" si="202"/>
        <v>124.63996066459239</v>
      </c>
      <c r="AV87" s="52">
        <f t="shared" si="202"/>
        <v>120.23999875973908</v>
      </c>
      <c r="AW87" s="52">
        <f t="shared" si="202"/>
        <v>117.13999995066656</v>
      </c>
      <c r="AX87" s="52">
        <f t="shared" si="202"/>
        <v>114.63999999482439</v>
      </c>
      <c r="AY87" s="53">
        <f t="shared" si="202"/>
        <v>112.74000000017433</v>
      </c>
      <c r="AZ87" s="52">
        <f t="shared" si="202"/>
        <v>120.13999999955873</v>
      </c>
      <c r="BA87" s="52">
        <f t="shared" si="202"/>
        <v>112.64000000075737</v>
      </c>
      <c r="BB87" s="52">
        <f t="shared" si="202"/>
        <v>108.18937307428767</v>
      </c>
      <c r="BC87" s="52">
        <f t="shared" si="202"/>
        <v>105.06687616542085</v>
      </c>
      <c r="BD87" s="52">
        <f t="shared" si="202"/>
        <v>102.63992251418837</v>
      </c>
      <c r="BE87" s="53">
        <f t="shared" si="202"/>
        <v>100.61949057685314</v>
      </c>
      <c r="BF87" s="199"/>
    </row>
    <row r="88" spans="10:58" ht="13" x14ac:dyDescent="0.3">
      <c r="J88" s="67" t="s">
        <v>33</v>
      </c>
      <c r="K88" s="41"/>
      <c r="L88" s="65"/>
      <c r="M88" s="69" t="s">
        <v>1</v>
      </c>
      <c r="N88" s="51">
        <v>2.2090000000000001</v>
      </c>
      <c r="O88" s="52">
        <v>2.2090000000000001</v>
      </c>
      <c r="P88" s="52">
        <v>2.2090000000000001</v>
      </c>
      <c r="Q88" s="52">
        <v>2.2090000000000001</v>
      </c>
      <c r="R88" s="52">
        <v>2.2090000000000001</v>
      </c>
      <c r="S88" s="53">
        <v>2.2090000000000001</v>
      </c>
      <c r="T88" s="51">
        <v>2.2090000000000001</v>
      </c>
      <c r="U88" s="52">
        <v>2.2090000000000001</v>
      </c>
      <c r="V88" s="52">
        <v>2.2090000000000001</v>
      </c>
      <c r="W88" s="52">
        <v>2.2090000000000001</v>
      </c>
      <c r="X88" s="52">
        <v>2.2090000000000001</v>
      </c>
      <c r="Y88" s="53">
        <v>2.2090000000000001</v>
      </c>
      <c r="Z88" s="67" t="s">
        <v>33</v>
      </c>
      <c r="AA88" s="41"/>
      <c r="AB88" s="65"/>
      <c r="AC88" s="69" t="s">
        <v>1</v>
      </c>
      <c r="AD88" s="51">
        <v>2.2090000000000001</v>
      </c>
      <c r="AE88" s="52">
        <v>2.2090000000000001</v>
      </c>
      <c r="AF88" s="52">
        <v>2.2090000000000001</v>
      </c>
      <c r="AG88" s="52">
        <v>2.2090000000000001</v>
      </c>
      <c r="AH88" s="52">
        <v>2.2090000000000001</v>
      </c>
      <c r="AI88" s="53">
        <v>2.2090000000000001</v>
      </c>
      <c r="AJ88" s="51">
        <v>2.2090000000000001</v>
      </c>
      <c r="AK88" s="52">
        <v>2.2090000000000001</v>
      </c>
      <c r="AL88" s="52">
        <v>2.2090000000000001</v>
      </c>
      <c r="AM88" s="52">
        <v>2.2090000000000001</v>
      </c>
      <c r="AN88" s="52">
        <v>2.2090000000000001</v>
      </c>
      <c r="AO88" s="53">
        <v>2.2090000000000001</v>
      </c>
      <c r="AP88" s="67" t="s">
        <v>33</v>
      </c>
      <c r="AQ88" s="41"/>
      <c r="AR88" s="65"/>
      <c r="AS88" s="69" t="s">
        <v>1</v>
      </c>
      <c r="AT88" s="51">
        <v>2.2090000000000001</v>
      </c>
      <c r="AU88" s="52">
        <v>2.2090000000000001</v>
      </c>
      <c r="AV88" s="52">
        <v>2.2090000000000001</v>
      </c>
      <c r="AW88" s="52">
        <v>2.2090000000000001</v>
      </c>
      <c r="AX88" s="52">
        <v>2.2090000000000001</v>
      </c>
      <c r="AY88" s="53">
        <v>2.2090000000000001</v>
      </c>
      <c r="AZ88" s="51">
        <v>2.2090000000000001</v>
      </c>
      <c r="BA88" s="52">
        <v>2.2090000000000001</v>
      </c>
      <c r="BB88" s="52">
        <v>2.2090000000000001</v>
      </c>
      <c r="BC88" s="52">
        <v>2.2090000000000001</v>
      </c>
      <c r="BD88" s="52">
        <v>2.2090000000000001</v>
      </c>
      <c r="BE88" s="53">
        <v>2.2090000000000001</v>
      </c>
      <c r="BF88" s="199"/>
    </row>
    <row r="89" spans="10:58" ht="13" x14ac:dyDescent="0.3">
      <c r="J89" s="67" t="s">
        <v>34</v>
      </c>
      <c r="K89" s="41"/>
      <c r="L89" s="65"/>
      <c r="M89" s="69" t="s">
        <v>1</v>
      </c>
      <c r="N89" s="51">
        <v>2</v>
      </c>
      <c r="O89" s="52">
        <v>2</v>
      </c>
      <c r="P89" s="52">
        <v>2</v>
      </c>
      <c r="Q89" s="52">
        <v>2</v>
      </c>
      <c r="R89" s="52">
        <v>2</v>
      </c>
      <c r="S89" s="53">
        <v>2</v>
      </c>
      <c r="T89" s="51">
        <v>2</v>
      </c>
      <c r="U89" s="52">
        <v>2</v>
      </c>
      <c r="V89" s="52">
        <v>2</v>
      </c>
      <c r="W89" s="52">
        <v>2</v>
      </c>
      <c r="X89" s="52">
        <v>2</v>
      </c>
      <c r="Y89" s="53">
        <v>2</v>
      </c>
      <c r="Z89" s="67" t="s">
        <v>34</v>
      </c>
      <c r="AA89" s="41"/>
      <c r="AB89" s="65"/>
      <c r="AC89" s="69" t="s">
        <v>1</v>
      </c>
      <c r="AD89" s="51">
        <v>2</v>
      </c>
      <c r="AE89" s="52">
        <v>2</v>
      </c>
      <c r="AF89" s="52">
        <v>2</v>
      </c>
      <c r="AG89" s="52">
        <v>2</v>
      </c>
      <c r="AH89" s="52">
        <v>2</v>
      </c>
      <c r="AI89" s="53">
        <v>2</v>
      </c>
      <c r="AJ89" s="51">
        <v>2</v>
      </c>
      <c r="AK89" s="52">
        <v>2</v>
      </c>
      <c r="AL89" s="52">
        <v>2</v>
      </c>
      <c r="AM89" s="52">
        <v>2</v>
      </c>
      <c r="AN89" s="52">
        <v>2</v>
      </c>
      <c r="AO89" s="53">
        <v>2</v>
      </c>
      <c r="AP89" s="67" t="s">
        <v>34</v>
      </c>
      <c r="AQ89" s="41"/>
      <c r="AR89" s="65"/>
      <c r="AS89" s="69" t="s">
        <v>1</v>
      </c>
      <c r="AT89" s="51">
        <v>2</v>
      </c>
      <c r="AU89" s="52">
        <v>2</v>
      </c>
      <c r="AV89" s="52">
        <v>2</v>
      </c>
      <c r="AW89" s="52">
        <v>2</v>
      </c>
      <c r="AX89" s="52">
        <v>2</v>
      </c>
      <c r="AY89" s="53">
        <v>2</v>
      </c>
      <c r="AZ89" s="51">
        <v>2</v>
      </c>
      <c r="BA89" s="52">
        <v>2</v>
      </c>
      <c r="BB89" s="52">
        <v>2</v>
      </c>
      <c r="BC89" s="52">
        <v>2</v>
      </c>
      <c r="BD89" s="52">
        <v>2</v>
      </c>
      <c r="BE89" s="53">
        <v>2</v>
      </c>
      <c r="BF89" s="199"/>
    </row>
    <row r="90" spans="10:58" ht="13" x14ac:dyDescent="0.3">
      <c r="J90" s="105" t="s">
        <v>35</v>
      </c>
      <c r="K90" s="96"/>
      <c r="L90" s="97"/>
      <c r="M90" s="98" t="s">
        <v>1</v>
      </c>
      <c r="N90" s="102">
        <f t="shared" ref="N90:Y90" si="203">SUM(N87:N89)</f>
        <v>116.24900000084</v>
      </c>
      <c r="O90" s="103">
        <f t="shared" si="203"/>
        <v>108.7490000020173</v>
      </c>
      <c r="P90" s="103">
        <f t="shared" si="203"/>
        <v>104.34899999624028</v>
      </c>
      <c r="Q90" s="103">
        <f t="shared" si="203"/>
        <v>101.23065273558281</v>
      </c>
      <c r="R90" s="103">
        <f t="shared" si="203"/>
        <v>98.749000004043438</v>
      </c>
      <c r="S90" s="106">
        <f t="shared" si="203"/>
        <v>96.749000012112859</v>
      </c>
      <c r="T90" s="102">
        <f t="shared" si="203"/>
        <v>104.04899999509031</v>
      </c>
      <c r="U90" s="103">
        <f t="shared" si="203"/>
        <v>96.348999995795907</v>
      </c>
      <c r="V90" s="103">
        <f t="shared" si="203"/>
        <v>91.948999975232198</v>
      </c>
      <c r="W90" s="103">
        <f t="shared" si="203"/>
        <v>88.74899997565592</v>
      </c>
      <c r="X90" s="103">
        <f t="shared" si="203"/>
        <v>86.348999967685089</v>
      </c>
      <c r="Y90" s="106">
        <f t="shared" si="203"/>
        <v>84.348999995138414</v>
      </c>
      <c r="Z90" s="105" t="s">
        <v>35</v>
      </c>
      <c r="AA90" s="96"/>
      <c r="AB90" s="97"/>
      <c r="AC90" s="98" t="s">
        <v>1</v>
      </c>
      <c r="AD90" s="102">
        <f t="shared" ref="AD90:AO90" si="204">SUM(AD87:AD89)</f>
        <v>116.04900000029635</v>
      </c>
      <c r="AE90" s="103">
        <f t="shared" si="204"/>
        <v>108.44900000264522</v>
      </c>
      <c r="AF90" s="103">
        <f t="shared" si="204"/>
        <v>103.94900000633325</v>
      </c>
      <c r="AG90" s="103">
        <f t="shared" si="204"/>
        <v>100.82978992201973</v>
      </c>
      <c r="AH90" s="103">
        <f t="shared" si="204"/>
        <v>98.348999993710038</v>
      </c>
      <c r="AI90" s="106">
        <f t="shared" si="204"/>
        <v>96.348999987512158</v>
      </c>
      <c r="AJ90" s="102">
        <f t="shared" si="204"/>
        <v>102.74982129553462</v>
      </c>
      <c r="AK90" s="103">
        <f t="shared" si="204"/>
        <v>94.849000007499072</v>
      </c>
      <c r="AL90" s="103">
        <f t="shared" si="204"/>
        <v>90.149000022681392</v>
      </c>
      <c r="AM90" s="103">
        <f t="shared" si="204"/>
        <v>86.849000033718937</v>
      </c>
      <c r="AN90" s="103">
        <f t="shared" si="204"/>
        <v>84.248999957638887</v>
      </c>
      <c r="AO90" s="106">
        <f t="shared" si="204"/>
        <v>82.148999997935647</v>
      </c>
      <c r="AP90" s="105" t="s">
        <v>35</v>
      </c>
      <c r="AQ90" s="96"/>
      <c r="AR90" s="97"/>
      <c r="AS90" s="98" t="s">
        <v>1</v>
      </c>
      <c r="AT90" s="102">
        <f t="shared" ref="AT90:BE90" si="205">SUM(AT87:AT89)</f>
        <v>136.34899673712115</v>
      </c>
      <c r="AU90" s="103">
        <f t="shared" si="205"/>
        <v>128.8489606645924</v>
      </c>
      <c r="AV90" s="103">
        <f t="shared" si="205"/>
        <v>124.44899875973908</v>
      </c>
      <c r="AW90" s="103">
        <f t="shared" si="205"/>
        <v>121.34899995066657</v>
      </c>
      <c r="AX90" s="103">
        <f t="shared" si="205"/>
        <v>118.8489999948244</v>
      </c>
      <c r="AY90" s="106">
        <f t="shared" si="205"/>
        <v>116.94900000017434</v>
      </c>
      <c r="AZ90" s="102">
        <f t="shared" si="205"/>
        <v>124.34899999955873</v>
      </c>
      <c r="BA90" s="103">
        <f t="shared" si="205"/>
        <v>116.84900000075737</v>
      </c>
      <c r="BB90" s="103">
        <f t="shared" si="205"/>
        <v>112.39837307428768</v>
      </c>
      <c r="BC90" s="103">
        <f t="shared" si="205"/>
        <v>109.27587616542085</v>
      </c>
      <c r="BD90" s="103">
        <f t="shared" si="205"/>
        <v>106.84892251418837</v>
      </c>
      <c r="BE90" s="106">
        <f t="shared" si="205"/>
        <v>104.82849057685314</v>
      </c>
      <c r="BF90" s="222"/>
    </row>
    <row r="91" spans="10:58" ht="13" x14ac:dyDescent="0.3">
      <c r="J91" s="107" t="s">
        <v>31</v>
      </c>
      <c r="K91" s="108"/>
      <c r="L91" s="109"/>
      <c r="M91" s="110" t="s">
        <v>4</v>
      </c>
      <c r="N91" s="111">
        <f t="shared" ref="N91:Y91" si="206">N$78-N$90+N86</f>
        <v>-136.80622137272442</v>
      </c>
      <c r="O91" s="112">
        <f t="shared" si="206"/>
        <v>-136.84914755780196</v>
      </c>
      <c r="P91" s="112">
        <f t="shared" si="206"/>
        <v>-136.86308238062401</v>
      </c>
      <c r="Q91" s="112">
        <f t="shared" si="206"/>
        <v>-136.87715525743286</v>
      </c>
      <c r="R91" s="112">
        <f t="shared" si="206"/>
        <v>-136.82664148195303</v>
      </c>
      <c r="S91" s="113">
        <f t="shared" si="206"/>
        <v>-136.81295983655897</v>
      </c>
      <c r="T91" s="111">
        <f t="shared" si="206"/>
        <v>-136.88711218864748</v>
      </c>
      <c r="U91" s="112">
        <f t="shared" si="206"/>
        <v>-136.79097312180488</v>
      </c>
      <c r="V91" s="112">
        <f t="shared" si="206"/>
        <v>-136.84025943696162</v>
      </c>
      <c r="W91" s="112">
        <f t="shared" si="206"/>
        <v>-136.80466964680309</v>
      </c>
      <c r="X91" s="112">
        <f t="shared" si="206"/>
        <v>-136.85616499194472</v>
      </c>
      <c r="Y91" s="113">
        <f t="shared" si="206"/>
        <v>-136.86289859997802</v>
      </c>
      <c r="Z91" s="107" t="s">
        <v>31</v>
      </c>
      <c r="AA91" s="108"/>
      <c r="AB91" s="109"/>
      <c r="AC91" s="110" t="s">
        <v>4</v>
      </c>
      <c r="AD91" s="111">
        <f t="shared" ref="AD91:AO91" si="207">AD$78-AD$90+AD86</f>
        <v>-136.88885935710113</v>
      </c>
      <c r="AE91" s="112">
        <f t="shared" si="207"/>
        <v>-136.88798590792845</v>
      </c>
      <c r="AF91" s="112">
        <f t="shared" si="207"/>
        <v>-136.84257807392621</v>
      </c>
      <c r="AG91" s="112">
        <f t="shared" si="207"/>
        <v>-136.88306378422129</v>
      </c>
      <c r="AH91" s="112">
        <f t="shared" si="207"/>
        <v>-136.85879935591015</v>
      </c>
      <c r="AI91" s="113">
        <f t="shared" si="207"/>
        <v>-136.86565580540741</v>
      </c>
      <c r="AJ91" s="111">
        <f t="shared" si="207"/>
        <v>-136.8512219004474</v>
      </c>
      <c r="AK91" s="112">
        <f>AK$78-AK$90+AK86</f>
        <v>-136.83767837319516</v>
      </c>
      <c r="AL91" s="112">
        <f t="shared" si="207"/>
        <v>-136.80279494052451</v>
      </c>
      <c r="AM91" s="112">
        <f t="shared" si="207"/>
        <v>-136.82330836936526</v>
      </c>
      <c r="AN91" s="112">
        <f t="shared" si="207"/>
        <v>-136.82138375396542</v>
      </c>
      <c r="AO91" s="113">
        <f t="shared" si="207"/>
        <v>-136.84691087122138</v>
      </c>
      <c r="AP91" s="107" t="s">
        <v>31</v>
      </c>
      <c r="AQ91" s="108"/>
      <c r="AR91" s="109"/>
      <c r="AS91" s="110" t="s">
        <v>4</v>
      </c>
      <c r="AT91" s="111">
        <f t="shared" ref="AT91:BE91" si="208">AT$78-AT$90+AT86</f>
        <v>-136.82247309237064</v>
      </c>
      <c r="AU91" s="112">
        <f t="shared" si="208"/>
        <v>-136.84989928689708</v>
      </c>
      <c r="AV91" s="112">
        <f t="shared" si="208"/>
        <v>-136.85338193108612</v>
      </c>
      <c r="AW91" s="112">
        <f t="shared" si="208"/>
        <v>-136.87771835199581</v>
      </c>
      <c r="AX91" s="112">
        <f t="shared" si="208"/>
        <v>-136.80133468856832</v>
      </c>
      <c r="AY91" s="113">
        <f t="shared" si="208"/>
        <v>-136.88137870354865</v>
      </c>
      <c r="AZ91" s="111">
        <f t="shared" si="208"/>
        <v>-136.84993401346955</v>
      </c>
      <c r="BA91" s="112">
        <f t="shared" si="208"/>
        <v>-136.88248200498884</v>
      </c>
      <c r="BB91" s="112">
        <f t="shared" si="208"/>
        <v>-136.83903297365327</v>
      </c>
      <c r="BC91" s="112">
        <f t="shared" si="208"/>
        <v>-136.84359764676151</v>
      </c>
      <c r="BD91" s="112">
        <f t="shared" si="208"/>
        <v>-136.84239501226591</v>
      </c>
      <c r="BE91" s="113">
        <f t="shared" si="208"/>
        <v>-136.80432192883481</v>
      </c>
      <c r="BF91" s="222"/>
    </row>
    <row r="92" spans="10:58" ht="13" x14ac:dyDescent="0.3">
      <c r="J92" s="114" t="s">
        <v>66</v>
      </c>
      <c r="K92" s="115"/>
      <c r="L92" s="115"/>
      <c r="M92" s="116" t="s">
        <v>4</v>
      </c>
      <c r="N92" s="117">
        <f>$F$8</f>
        <v>-136.83908740944318</v>
      </c>
      <c r="O92" s="118">
        <f t="shared" ref="O92:Y92" si="209">$F$8</f>
        <v>-136.83908740944318</v>
      </c>
      <c r="P92" s="118">
        <f t="shared" si="209"/>
        <v>-136.83908740944318</v>
      </c>
      <c r="Q92" s="118">
        <f t="shared" si="209"/>
        <v>-136.83908740944318</v>
      </c>
      <c r="R92" s="118">
        <f t="shared" si="209"/>
        <v>-136.83908740944318</v>
      </c>
      <c r="S92" s="119">
        <f t="shared" si="209"/>
        <v>-136.83908740944318</v>
      </c>
      <c r="T92" s="117">
        <f>$F$8</f>
        <v>-136.83908740944318</v>
      </c>
      <c r="U92" s="118">
        <f t="shared" si="209"/>
        <v>-136.83908740944318</v>
      </c>
      <c r="V92" s="118">
        <f t="shared" si="209"/>
        <v>-136.83908740944318</v>
      </c>
      <c r="W92" s="118">
        <f t="shared" si="209"/>
        <v>-136.83908740944318</v>
      </c>
      <c r="X92" s="118">
        <f t="shared" si="209"/>
        <v>-136.83908740944318</v>
      </c>
      <c r="Y92" s="119">
        <f t="shared" si="209"/>
        <v>-136.83908740944318</v>
      </c>
      <c r="Z92" s="114" t="s">
        <v>66</v>
      </c>
      <c r="AA92" s="115"/>
      <c r="AB92" s="115"/>
      <c r="AC92" s="116" t="s">
        <v>4</v>
      </c>
      <c r="AD92" s="117">
        <f>$F$8</f>
        <v>-136.83908740944318</v>
      </c>
      <c r="AE92" s="118">
        <f t="shared" ref="AE92:AO92" si="210">$F$8</f>
        <v>-136.83908740944318</v>
      </c>
      <c r="AF92" s="118">
        <f t="shared" si="210"/>
        <v>-136.83908740944318</v>
      </c>
      <c r="AG92" s="118">
        <f t="shared" si="210"/>
        <v>-136.83908740944318</v>
      </c>
      <c r="AH92" s="118">
        <f t="shared" si="210"/>
        <v>-136.83908740944318</v>
      </c>
      <c r="AI92" s="119">
        <f t="shared" si="210"/>
        <v>-136.83908740944318</v>
      </c>
      <c r="AJ92" s="117">
        <f>$F$8</f>
        <v>-136.83908740944318</v>
      </c>
      <c r="AK92" s="118">
        <f t="shared" si="210"/>
        <v>-136.83908740944318</v>
      </c>
      <c r="AL92" s="118">
        <f t="shared" si="210"/>
        <v>-136.83908740944318</v>
      </c>
      <c r="AM92" s="118">
        <f t="shared" si="210"/>
        <v>-136.83908740944318</v>
      </c>
      <c r="AN92" s="118">
        <f t="shared" si="210"/>
        <v>-136.83908740944318</v>
      </c>
      <c r="AO92" s="119">
        <f t="shared" si="210"/>
        <v>-136.83908740944318</v>
      </c>
      <c r="AP92" s="114" t="s">
        <v>66</v>
      </c>
      <c r="AQ92" s="115"/>
      <c r="AR92" s="115"/>
      <c r="AS92" s="116" t="s">
        <v>4</v>
      </c>
      <c r="AT92" s="117">
        <f t="shared" ref="AT92:BE92" si="211">$F$8</f>
        <v>-136.83908740944318</v>
      </c>
      <c r="AU92" s="118">
        <f t="shared" si="211"/>
        <v>-136.83908740944318</v>
      </c>
      <c r="AV92" s="118">
        <f t="shared" si="211"/>
        <v>-136.83908740944318</v>
      </c>
      <c r="AW92" s="118">
        <f t="shared" si="211"/>
        <v>-136.83908740944318</v>
      </c>
      <c r="AX92" s="118">
        <f t="shared" si="211"/>
        <v>-136.83908740944318</v>
      </c>
      <c r="AY92" s="119">
        <f t="shared" si="211"/>
        <v>-136.83908740944318</v>
      </c>
      <c r="AZ92" s="117">
        <f t="shared" si="211"/>
        <v>-136.83908740944318</v>
      </c>
      <c r="BA92" s="118">
        <f t="shared" si="211"/>
        <v>-136.83908740944318</v>
      </c>
      <c r="BB92" s="118">
        <f t="shared" si="211"/>
        <v>-136.83908740944318</v>
      </c>
      <c r="BC92" s="118">
        <f t="shared" si="211"/>
        <v>-136.83908740944318</v>
      </c>
      <c r="BD92" s="118">
        <f t="shared" si="211"/>
        <v>-136.83908740944318</v>
      </c>
      <c r="BE92" s="119">
        <f t="shared" si="211"/>
        <v>-136.83908740944318</v>
      </c>
      <c r="BF92" s="199"/>
    </row>
    <row r="93" spans="10:58" ht="13" x14ac:dyDescent="0.3">
      <c r="J93" s="67" t="s">
        <v>23</v>
      </c>
      <c r="K93" s="41"/>
      <c r="L93" s="65"/>
      <c r="M93" s="69" t="s">
        <v>1</v>
      </c>
      <c r="N93" s="57">
        <f t="shared" ref="N93:Y93" si="212">N92-N91</f>
        <v>-3.2866036718758096E-2</v>
      </c>
      <c r="O93" s="58">
        <f t="shared" si="212"/>
        <v>1.0060148358775223E-2</v>
      </c>
      <c r="P93" s="58">
        <f t="shared" si="212"/>
        <v>2.3994971180826496E-2</v>
      </c>
      <c r="Q93" s="58">
        <f t="shared" si="212"/>
        <v>3.8067847989680104E-2</v>
      </c>
      <c r="R93" s="58">
        <f t="shared" si="212"/>
        <v>-1.2445927490148279E-2</v>
      </c>
      <c r="S93" s="59">
        <f t="shared" si="212"/>
        <v>-2.6127572884206529E-2</v>
      </c>
      <c r="T93" s="57">
        <f t="shared" si="212"/>
        <v>4.8024779204297374E-2</v>
      </c>
      <c r="U93" s="58">
        <f t="shared" si="212"/>
        <v>-4.8114287638298947E-2</v>
      </c>
      <c r="V93" s="58">
        <f t="shared" si="212"/>
        <v>1.1720275184359252E-3</v>
      </c>
      <c r="W93" s="58">
        <f t="shared" si="212"/>
        <v>-3.4417762640089222E-2</v>
      </c>
      <c r="X93" s="58">
        <f t="shared" si="212"/>
        <v>1.7077582501542565E-2</v>
      </c>
      <c r="Y93" s="59">
        <f t="shared" si="212"/>
        <v>2.3811190534843263E-2</v>
      </c>
      <c r="Z93" s="67" t="s">
        <v>23</v>
      </c>
      <c r="AA93" s="41"/>
      <c r="AB93" s="65"/>
      <c r="AC93" s="69" t="s">
        <v>1</v>
      </c>
      <c r="AD93" s="57">
        <f>AD92-AD91</f>
        <v>4.9771947657944793E-2</v>
      </c>
      <c r="AE93" s="58">
        <f t="shared" ref="AE93:AO93" si="213">AE92-AE91</f>
        <v>4.8898498485272057E-2</v>
      </c>
      <c r="AF93" s="58">
        <f t="shared" si="213"/>
        <v>3.4906644830243749E-3</v>
      </c>
      <c r="AG93" s="58">
        <f t="shared" si="213"/>
        <v>4.3976374778111449E-2</v>
      </c>
      <c r="AH93" s="58">
        <f t="shared" si="213"/>
        <v>1.9711946466969721E-2</v>
      </c>
      <c r="AI93" s="59">
        <f t="shared" si="213"/>
        <v>2.6568395964233105E-2</v>
      </c>
      <c r="AJ93" s="57">
        <f t="shared" si="213"/>
        <v>1.2134491004218262E-2</v>
      </c>
      <c r="AK93" s="58">
        <f t="shared" si="213"/>
        <v>-1.4090362480203567E-3</v>
      </c>
      <c r="AL93" s="58">
        <f t="shared" si="213"/>
        <v>-3.6292468918674103E-2</v>
      </c>
      <c r="AM93" s="58">
        <f t="shared" si="213"/>
        <v>-1.5779040077916306E-2</v>
      </c>
      <c r="AN93" s="58">
        <f t="shared" si="213"/>
        <v>-1.7703655477760094E-2</v>
      </c>
      <c r="AO93" s="59">
        <f t="shared" si="213"/>
        <v>7.8234617782015903E-3</v>
      </c>
      <c r="AP93" s="67" t="s">
        <v>23</v>
      </c>
      <c r="AQ93" s="41"/>
      <c r="AR93" s="65"/>
      <c r="AS93" s="69" t="s">
        <v>1</v>
      </c>
      <c r="AT93" s="57">
        <f t="shared" ref="AT93:BE93" si="214">AT92-AT91</f>
        <v>-1.6614317072537688E-2</v>
      </c>
      <c r="AU93" s="58">
        <f t="shared" si="214"/>
        <v>1.0811877453903662E-2</v>
      </c>
      <c r="AV93" s="58">
        <f t="shared" si="214"/>
        <v>1.4294521642938207E-2</v>
      </c>
      <c r="AW93" s="58">
        <f t="shared" si="214"/>
        <v>3.8630942552629222E-2</v>
      </c>
      <c r="AX93" s="58">
        <f t="shared" si="214"/>
        <v>-3.7752720874863144E-2</v>
      </c>
      <c r="AY93" s="59">
        <f t="shared" si="214"/>
        <v>4.2291294105467614E-2</v>
      </c>
      <c r="AZ93" s="57">
        <f t="shared" si="214"/>
        <v>1.0846604026369278E-2</v>
      </c>
      <c r="BA93" s="58">
        <f t="shared" si="214"/>
        <v>4.3394595545663606E-2</v>
      </c>
      <c r="BB93" s="58">
        <f t="shared" si="214"/>
        <v>-5.4435789905937781E-5</v>
      </c>
      <c r="BC93" s="58">
        <f t="shared" si="214"/>
        <v>4.5102373183283362E-3</v>
      </c>
      <c r="BD93" s="58">
        <f t="shared" si="214"/>
        <v>3.3076028227299048E-3</v>
      </c>
      <c r="BE93" s="59">
        <f t="shared" si="214"/>
        <v>-3.4765480608371035E-2</v>
      </c>
      <c r="BF93" s="223"/>
    </row>
    <row r="94" spans="10:58" ht="13.5" thickBot="1" x14ac:dyDescent="0.35">
      <c r="J94" s="120" t="s">
        <v>36</v>
      </c>
      <c r="K94" s="121"/>
      <c r="L94" s="122"/>
      <c r="M94" s="123" t="s">
        <v>37</v>
      </c>
      <c r="N94" s="124">
        <f t="shared" ref="N94:Y94" si="215">1000*N79</f>
        <v>2665.0010040000002</v>
      </c>
      <c r="O94" s="125">
        <f t="shared" si="215"/>
        <v>1123.820142</v>
      </c>
      <c r="P94" s="125">
        <f t="shared" si="215"/>
        <v>677.16671799999995</v>
      </c>
      <c r="Q94" s="125">
        <f t="shared" si="215"/>
        <v>472.907555</v>
      </c>
      <c r="R94" s="125">
        <f t="shared" si="215"/>
        <v>355.37806799999998</v>
      </c>
      <c r="S94" s="126">
        <f t="shared" si="215"/>
        <v>282.28421900000001</v>
      </c>
      <c r="T94" s="124">
        <f t="shared" si="215"/>
        <v>654.17729899999995</v>
      </c>
      <c r="U94" s="125">
        <f t="shared" si="215"/>
        <v>269.57868300000001</v>
      </c>
      <c r="V94" s="125">
        <f t="shared" si="215"/>
        <v>162.42937700000002</v>
      </c>
      <c r="W94" s="125">
        <f t="shared" si="215"/>
        <v>112.364394</v>
      </c>
      <c r="X94" s="125">
        <f t="shared" si="215"/>
        <v>85.227147000000002</v>
      </c>
      <c r="Y94" s="126">
        <f t="shared" si="215"/>
        <v>67.687425999999988</v>
      </c>
      <c r="Z94" s="120" t="s">
        <v>36</v>
      </c>
      <c r="AA94" s="121"/>
      <c r="AB94" s="122"/>
      <c r="AC94" s="123" t="s">
        <v>37</v>
      </c>
      <c r="AD94" s="124">
        <f t="shared" ref="AD94:AO94" si="216">1000*AD79</f>
        <v>2604.3266209999997</v>
      </c>
      <c r="AE94" s="125">
        <f t="shared" si="216"/>
        <v>1085.63968</v>
      </c>
      <c r="AF94" s="125">
        <f t="shared" si="216"/>
        <v>646.64253199999996</v>
      </c>
      <c r="AG94" s="125">
        <f t="shared" si="216"/>
        <v>451.51152000000002</v>
      </c>
      <c r="AH94" s="125">
        <f t="shared" si="216"/>
        <v>339.29449399999999</v>
      </c>
      <c r="AI94" s="126">
        <f t="shared" si="216"/>
        <v>269.467375</v>
      </c>
      <c r="AJ94" s="124">
        <f t="shared" si="216"/>
        <v>563.24164899999994</v>
      </c>
      <c r="AK94" s="125">
        <f t="shared" si="216"/>
        <v>226.68731700000001</v>
      </c>
      <c r="AL94" s="125">
        <f t="shared" si="216"/>
        <v>131.794985</v>
      </c>
      <c r="AM94" s="125">
        <f t="shared" si="216"/>
        <v>89.946963000000011</v>
      </c>
      <c r="AN94" s="125">
        <f t="shared" si="216"/>
        <v>66.462070999999995</v>
      </c>
      <c r="AO94" s="126">
        <f t="shared" si="216"/>
        <v>51.952764999999999</v>
      </c>
      <c r="AP94" s="120" t="s">
        <v>36</v>
      </c>
      <c r="AQ94" s="121"/>
      <c r="AR94" s="122"/>
      <c r="AS94" s="123" t="s">
        <v>37</v>
      </c>
      <c r="AT94" s="124">
        <f t="shared" ref="AT94:BE94" si="217">1000*AT79</f>
        <v>26958.600000000002</v>
      </c>
      <c r="AU94" s="125">
        <f t="shared" si="217"/>
        <v>11368.3</v>
      </c>
      <c r="AV94" s="125">
        <f t="shared" si="217"/>
        <v>6850.1079999999993</v>
      </c>
      <c r="AW94" s="125">
        <f t="shared" si="217"/>
        <v>4793.9937</v>
      </c>
      <c r="AX94" s="125">
        <f t="shared" si="217"/>
        <v>3594.9878899999999</v>
      </c>
      <c r="AY94" s="126">
        <f t="shared" si="217"/>
        <v>2888.6664350000001</v>
      </c>
      <c r="AZ94" s="124">
        <f t="shared" si="217"/>
        <v>6771.696422</v>
      </c>
      <c r="BA94" s="125">
        <f t="shared" si="217"/>
        <v>2855.600128</v>
      </c>
      <c r="BB94" s="125">
        <f t="shared" si="217"/>
        <v>1710.6684910000001</v>
      </c>
      <c r="BC94" s="125">
        <f t="shared" si="217"/>
        <v>1194.0999999999999</v>
      </c>
      <c r="BD94" s="125">
        <f t="shared" si="217"/>
        <v>903.01</v>
      </c>
      <c r="BE94" s="126">
        <f t="shared" si="217"/>
        <v>715.6</v>
      </c>
      <c r="BF94" s="224"/>
    </row>
    <row r="95" spans="10:58" ht="13" x14ac:dyDescent="0.3">
      <c r="J95" s="61" t="s">
        <v>38</v>
      </c>
      <c r="K95" s="62"/>
      <c r="L95" s="63"/>
      <c r="M95" s="68" t="s">
        <v>37</v>
      </c>
      <c r="N95" s="214">
        <v>1.2</v>
      </c>
      <c r="O95" s="215">
        <v>1.2</v>
      </c>
      <c r="P95" s="215">
        <v>1.2</v>
      </c>
      <c r="Q95" s="215">
        <v>1.2</v>
      </c>
      <c r="R95" s="215">
        <v>1.2</v>
      </c>
      <c r="S95" s="215">
        <v>1.2</v>
      </c>
      <c r="T95" s="214">
        <v>1.2</v>
      </c>
      <c r="U95" s="215">
        <v>1.2</v>
      </c>
      <c r="V95" s="215">
        <v>1.2</v>
      </c>
      <c r="W95" s="215">
        <v>1.2</v>
      </c>
      <c r="X95" s="215">
        <v>1.2</v>
      </c>
      <c r="Y95" s="216">
        <v>1.2</v>
      </c>
      <c r="Z95" s="61" t="s">
        <v>38</v>
      </c>
      <c r="AA95" s="62"/>
      <c r="AB95" s="63"/>
      <c r="AC95" s="68" t="s">
        <v>37</v>
      </c>
      <c r="AD95" s="214">
        <v>1.2</v>
      </c>
      <c r="AE95" s="215">
        <v>1.2</v>
      </c>
      <c r="AF95" s="215">
        <v>1.2</v>
      </c>
      <c r="AG95" s="215">
        <v>1.2</v>
      </c>
      <c r="AH95" s="215">
        <v>1.2</v>
      </c>
      <c r="AI95" s="215">
        <v>1.2</v>
      </c>
      <c r="AJ95" s="214">
        <v>1.2</v>
      </c>
      <c r="AK95" s="215">
        <v>1.2</v>
      </c>
      <c r="AL95" s="215">
        <v>1.2</v>
      </c>
      <c r="AM95" s="215">
        <v>1.2</v>
      </c>
      <c r="AN95" s="215">
        <v>1.2</v>
      </c>
      <c r="AO95" s="216">
        <v>1.2</v>
      </c>
      <c r="AP95" s="61" t="s">
        <v>38</v>
      </c>
      <c r="AQ95" s="62"/>
      <c r="AR95" s="63"/>
      <c r="AS95" s="68" t="s">
        <v>37</v>
      </c>
      <c r="AT95" s="214">
        <v>1.2</v>
      </c>
      <c r="AU95" s="215">
        <v>1.2</v>
      </c>
      <c r="AV95" s="215">
        <v>1.2</v>
      </c>
      <c r="AW95" s="215">
        <v>1.2</v>
      </c>
      <c r="AX95" s="215">
        <v>1.2</v>
      </c>
      <c r="AY95" s="216">
        <v>1.2</v>
      </c>
      <c r="AZ95" s="214">
        <v>1.2</v>
      </c>
      <c r="BA95" s="215">
        <v>1.2</v>
      </c>
      <c r="BB95" s="215">
        <v>1.2</v>
      </c>
      <c r="BC95" s="215">
        <v>1.2</v>
      </c>
      <c r="BD95" s="215">
        <v>1.2</v>
      </c>
      <c r="BE95" s="216">
        <v>1.2</v>
      </c>
      <c r="BF95" s="184"/>
    </row>
    <row r="96" spans="10:58" ht="13" x14ac:dyDescent="0.3">
      <c r="J96" s="105" t="s">
        <v>30</v>
      </c>
      <c r="K96" s="127"/>
      <c r="L96" s="128"/>
      <c r="M96" s="129" t="s">
        <v>4</v>
      </c>
      <c r="N96" s="99">
        <v>-41.3</v>
      </c>
      <c r="O96" s="100">
        <v>-41.3</v>
      </c>
      <c r="P96" s="100">
        <v>-41.3</v>
      </c>
      <c r="Q96" s="100">
        <v>-41.3</v>
      </c>
      <c r="R96" s="100">
        <v>-41.3</v>
      </c>
      <c r="S96" s="101">
        <v>-41.3</v>
      </c>
      <c r="T96" s="99">
        <v>-53.3</v>
      </c>
      <c r="U96" s="100">
        <v>-53.3</v>
      </c>
      <c r="V96" s="100">
        <v>-53.3</v>
      </c>
      <c r="W96" s="100">
        <v>-53.3</v>
      </c>
      <c r="X96" s="100">
        <v>-53.3</v>
      </c>
      <c r="Y96" s="101">
        <v>-53.3</v>
      </c>
      <c r="Z96" s="105" t="s">
        <v>30</v>
      </c>
      <c r="AA96" s="127"/>
      <c r="AB96" s="128"/>
      <c r="AC96" s="129" t="s">
        <v>4</v>
      </c>
      <c r="AD96" s="99">
        <v>-41.3</v>
      </c>
      <c r="AE96" s="100">
        <v>-41.3</v>
      </c>
      <c r="AF96" s="100">
        <v>-41.3</v>
      </c>
      <c r="AG96" s="100">
        <v>-41.3</v>
      </c>
      <c r="AH96" s="100">
        <v>-41.3</v>
      </c>
      <c r="AI96" s="101">
        <v>-41.3</v>
      </c>
      <c r="AJ96" s="99">
        <v>-53.3</v>
      </c>
      <c r="AK96" s="100">
        <v>-53.3</v>
      </c>
      <c r="AL96" s="100">
        <v>-53.3</v>
      </c>
      <c r="AM96" s="100">
        <v>-53.3</v>
      </c>
      <c r="AN96" s="100">
        <v>-53.3</v>
      </c>
      <c r="AO96" s="101">
        <v>-53.3</v>
      </c>
      <c r="AP96" s="105" t="s">
        <v>30</v>
      </c>
      <c r="AQ96" s="127"/>
      <c r="AR96" s="128"/>
      <c r="AS96" s="129" t="s">
        <v>4</v>
      </c>
      <c r="AT96" s="99">
        <v>-21.3</v>
      </c>
      <c r="AU96" s="100">
        <v>-21.3</v>
      </c>
      <c r="AV96" s="100">
        <v>-21.3</v>
      </c>
      <c r="AW96" s="100">
        <v>-21.3</v>
      </c>
      <c r="AX96" s="100">
        <v>-21.3</v>
      </c>
      <c r="AY96" s="101">
        <v>-21.3</v>
      </c>
      <c r="AZ96" s="99">
        <v>-33.299999999999997</v>
      </c>
      <c r="BA96" s="100">
        <v>-33.299999999999997</v>
      </c>
      <c r="BB96" s="100">
        <v>-33.299999999999997</v>
      </c>
      <c r="BC96" s="100">
        <v>-33.299999999999997</v>
      </c>
      <c r="BD96" s="100">
        <v>-33.299999999999997</v>
      </c>
      <c r="BE96" s="101">
        <v>-33.299999999999997</v>
      </c>
      <c r="BF96" s="184"/>
    </row>
    <row r="97" spans="1:58" x14ac:dyDescent="0.25">
      <c r="J97" s="64" t="s">
        <v>26</v>
      </c>
      <c r="K97" s="41"/>
      <c r="L97" s="65"/>
      <c r="M97" s="69" t="s">
        <v>2</v>
      </c>
      <c r="N97" s="45">
        <v>2.4797755559999999</v>
      </c>
      <c r="O97" s="46">
        <v>1.416315167</v>
      </c>
      <c r="P97" s="46">
        <v>0.85341278799999998</v>
      </c>
      <c r="Q97" s="46">
        <v>0.59725240000000002</v>
      </c>
      <c r="R97" s="46">
        <v>0.44787416200000002</v>
      </c>
      <c r="S97" s="47">
        <f>0.35987662</f>
        <v>0.35987661999999998</v>
      </c>
      <c r="T97" s="45">
        <v>0.62440034700000002</v>
      </c>
      <c r="U97" s="46">
        <v>0.34367899200000002</v>
      </c>
      <c r="V97" s="46">
        <v>0.20708092</v>
      </c>
      <c r="W97" s="46">
        <v>0.14325771500000001</v>
      </c>
      <c r="X97" s="46">
        <v>0.108664276</v>
      </c>
      <c r="Y97" s="47">
        <v>8.6306550999999995E-2</v>
      </c>
      <c r="Z97" s="64" t="s">
        <v>26</v>
      </c>
      <c r="AA97" s="41"/>
      <c r="AB97" s="65"/>
      <c r="AC97" s="69" t="s">
        <v>2</v>
      </c>
      <c r="AD97" s="45">
        <v>2.4887635069999998</v>
      </c>
      <c r="AE97" s="46">
        <v>1.3682104879999999</v>
      </c>
      <c r="AF97" s="46">
        <v>0.82444243800000006</v>
      </c>
      <c r="AG97" s="46">
        <v>0.57037481199999995</v>
      </c>
      <c r="AH97" s="46">
        <v>0.43267354200000002</v>
      </c>
      <c r="AI97" s="47">
        <v>0.34368481099999998</v>
      </c>
      <c r="AJ97" s="45">
        <v>0.62435237600000004</v>
      </c>
      <c r="AK97" s="46">
        <v>0.302697418</v>
      </c>
      <c r="AL97" s="46">
        <v>0.17812413399999999</v>
      </c>
      <c r="AM97" s="46">
        <v>0.12168127400000001</v>
      </c>
      <c r="AN97" s="46">
        <v>9.0043630999999999E-2</v>
      </c>
      <c r="AO97" s="47">
        <v>7.1358897000000004E-2</v>
      </c>
      <c r="AP97" s="64" t="s">
        <v>26</v>
      </c>
      <c r="AQ97" s="41"/>
      <c r="AR97" s="65"/>
      <c r="AS97" s="69" t="s">
        <v>2</v>
      </c>
      <c r="AT97" s="45">
        <v>24.887763590999999</v>
      </c>
      <c r="AU97" s="46">
        <v>14.327167381000001</v>
      </c>
      <c r="AV97" s="46">
        <v>8.6329718989999993</v>
      </c>
      <c r="AW97" s="46">
        <v>6.041716117</v>
      </c>
      <c r="AX97" s="46">
        <v>4.5306477369999998</v>
      </c>
      <c r="AY97" s="47">
        <v>3.6404936120000002</v>
      </c>
      <c r="AZ97" s="45">
        <v>6.2440351339999998</v>
      </c>
      <c r="BA97" s="46">
        <v>3.598821214</v>
      </c>
      <c r="BB97" s="46">
        <v>2.1685036339999999</v>
      </c>
      <c r="BC97" s="46">
        <v>1.500237279</v>
      </c>
      <c r="BD97" s="46">
        <v>1.1380456109999999</v>
      </c>
      <c r="BE97" s="47">
        <v>0.90398094500000004</v>
      </c>
      <c r="BF97" s="184"/>
    </row>
    <row r="98" spans="1:58" x14ac:dyDescent="0.25">
      <c r="J98" s="64" t="s">
        <v>27</v>
      </c>
      <c r="K98" s="41"/>
      <c r="L98" s="65"/>
      <c r="M98" s="69" t="s">
        <v>25</v>
      </c>
      <c r="N98" s="176">
        <v>8</v>
      </c>
      <c r="O98" s="9">
        <v>8</v>
      </c>
      <c r="P98" s="9">
        <v>8</v>
      </c>
      <c r="Q98" s="9">
        <v>8</v>
      </c>
      <c r="R98" s="9">
        <v>8</v>
      </c>
      <c r="S98" s="177">
        <v>8</v>
      </c>
      <c r="T98" s="176">
        <v>8</v>
      </c>
      <c r="U98" s="9">
        <v>8</v>
      </c>
      <c r="V98" s="9">
        <v>8</v>
      </c>
      <c r="W98" s="9">
        <v>8</v>
      </c>
      <c r="X98" s="9">
        <v>8</v>
      </c>
      <c r="Y98" s="177">
        <v>8</v>
      </c>
      <c r="Z98" s="64" t="s">
        <v>27</v>
      </c>
      <c r="AA98" s="41"/>
      <c r="AB98" s="65"/>
      <c r="AC98" s="69" t="s">
        <v>25</v>
      </c>
      <c r="AD98" s="178">
        <v>2</v>
      </c>
      <c r="AE98" s="179">
        <v>2</v>
      </c>
      <c r="AF98" s="179">
        <v>2</v>
      </c>
      <c r="AG98" s="179">
        <v>2</v>
      </c>
      <c r="AH98" s="179">
        <v>2</v>
      </c>
      <c r="AI98" s="180">
        <v>2</v>
      </c>
      <c r="AJ98" s="178">
        <v>2</v>
      </c>
      <c r="AK98" s="179">
        <v>2</v>
      </c>
      <c r="AL98" s="179">
        <v>2</v>
      </c>
      <c r="AM98" s="179">
        <v>2</v>
      </c>
      <c r="AN98" s="179">
        <v>2</v>
      </c>
      <c r="AO98" s="180">
        <v>2</v>
      </c>
      <c r="AP98" s="64" t="s">
        <v>27</v>
      </c>
      <c r="AQ98" s="41"/>
      <c r="AR98" s="65"/>
      <c r="AS98" s="69" t="s">
        <v>25</v>
      </c>
      <c r="AT98" s="48">
        <v>8</v>
      </c>
      <c r="AU98" s="49">
        <v>8</v>
      </c>
      <c r="AV98" s="49">
        <v>8</v>
      </c>
      <c r="AW98" s="49">
        <v>8</v>
      </c>
      <c r="AX98" s="49">
        <v>8</v>
      </c>
      <c r="AY98" s="50">
        <v>8</v>
      </c>
      <c r="AZ98" s="48">
        <v>8</v>
      </c>
      <c r="BA98" s="49">
        <v>8</v>
      </c>
      <c r="BB98" s="49">
        <v>8</v>
      </c>
      <c r="BC98" s="49">
        <v>8</v>
      </c>
      <c r="BD98" s="49">
        <v>8</v>
      </c>
      <c r="BE98" s="50">
        <v>8</v>
      </c>
      <c r="BF98" s="184"/>
    </row>
    <row r="99" spans="1:58" x14ac:dyDescent="0.25">
      <c r="J99" s="64" t="s">
        <v>28</v>
      </c>
      <c r="K99" s="41"/>
      <c r="L99" s="65"/>
      <c r="M99" s="69" t="s">
        <v>25</v>
      </c>
      <c r="N99" s="48">
        <v>10</v>
      </c>
      <c r="O99" s="49">
        <v>10</v>
      </c>
      <c r="P99" s="49">
        <v>10</v>
      </c>
      <c r="Q99" s="49">
        <v>10</v>
      </c>
      <c r="R99" s="49">
        <v>10</v>
      </c>
      <c r="S99" s="50">
        <v>10</v>
      </c>
      <c r="T99" s="48">
        <v>10</v>
      </c>
      <c r="U99" s="49">
        <v>10</v>
      </c>
      <c r="V99" s="49">
        <v>10</v>
      </c>
      <c r="W99" s="49">
        <v>10</v>
      </c>
      <c r="X99" s="49">
        <v>10</v>
      </c>
      <c r="Y99" s="50">
        <v>10</v>
      </c>
      <c r="Z99" s="64" t="s">
        <v>28</v>
      </c>
      <c r="AA99" s="41"/>
      <c r="AB99" s="65"/>
      <c r="AC99" s="69" t="s">
        <v>25</v>
      </c>
      <c r="AD99" s="48">
        <v>10</v>
      </c>
      <c r="AE99" s="49">
        <v>10</v>
      </c>
      <c r="AF99" s="49">
        <v>10</v>
      </c>
      <c r="AG99" s="49">
        <v>10</v>
      </c>
      <c r="AH99" s="49">
        <v>10</v>
      </c>
      <c r="AI99" s="50">
        <v>10</v>
      </c>
      <c r="AJ99" s="48">
        <v>10</v>
      </c>
      <c r="AK99" s="49">
        <v>10</v>
      </c>
      <c r="AL99" s="49">
        <v>10</v>
      </c>
      <c r="AM99" s="49">
        <v>10</v>
      </c>
      <c r="AN99" s="49">
        <v>10</v>
      </c>
      <c r="AO99" s="50">
        <v>10</v>
      </c>
      <c r="AP99" s="64" t="s">
        <v>28</v>
      </c>
      <c r="AQ99" s="41"/>
      <c r="AR99" s="65"/>
      <c r="AS99" s="69" t="s">
        <v>25</v>
      </c>
      <c r="AT99" s="48">
        <v>10</v>
      </c>
      <c r="AU99" s="49">
        <v>10</v>
      </c>
      <c r="AV99" s="49">
        <v>10</v>
      </c>
      <c r="AW99" s="49">
        <v>10</v>
      </c>
      <c r="AX99" s="49">
        <v>10</v>
      </c>
      <c r="AY99" s="50">
        <v>10</v>
      </c>
      <c r="AZ99" s="48">
        <v>10</v>
      </c>
      <c r="BA99" s="49">
        <v>10</v>
      </c>
      <c r="BB99" s="49">
        <v>10</v>
      </c>
      <c r="BC99" s="49">
        <v>10</v>
      </c>
      <c r="BD99" s="49">
        <v>10</v>
      </c>
      <c r="BE99" s="50">
        <v>10</v>
      </c>
      <c r="BF99" s="184"/>
    </row>
    <row r="100" spans="1:58" x14ac:dyDescent="0.25">
      <c r="A100" s="73"/>
      <c r="J100" s="64" t="s">
        <v>16</v>
      </c>
      <c r="K100" s="41"/>
      <c r="L100" s="65"/>
      <c r="M100" s="69" t="s">
        <v>2</v>
      </c>
      <c r="N100" s="45">
        <f t="shared" ref="N100:Y100" si="218">SQRT(N97^2+0.000001*(ABS(N99-N98))^2)</f>
        <v>2.4797763625244733</v>
      </c>
      <c r="O100" s="46">
        <f t="shared" si="218"/>
        <v>1.4163165791143724</v>
      </c>
      <c r="P100" s="46">
        <f t="shared" si="218"/>
        <v>0.85341513152857384</v>
      </c>
      <c r="Q100" s="46">
        <f t="shared" si="218"/>
        <v>0.59725574865861275</v>
      </c>
      <c r="R100" s="46">
        <f t="shared" si="218"/>
        <v>0.44787862751777102</v>
      </c>
      <c r="S100" s="47">
        <f t="shared" si="218"/>
        <v>0.35988217741731027</v>
      </c>
      <c r="T100" s="45">
        <f t="shared" si="218"/>
        <v>0.62440355006495629</v>
      </c>
      <c r="U100" s="46">
        <f t="shared" si="218"/>
        <v>0.34368481133465306</v>
      </c>
      <c r="V100" s="46">
        <f t="shared" si="218"/>
        <v>0.20709057783502949</v>
      </c>
      <c r="W100" s="46">
        <f t="shared" si="218"/>
        <v>0.14327167517350115</v>
      </c>
      <c r="X100" s="46">
        <f t="shared" si="218"/>
        <v>0.10868267975443087</v>
      </c>
      <c r="Y100" s="47">
        <f t="shared" si="218"/>
        <v>8.6329721101805951E-2</v>
      </c>
      <c r="Z100" s="64" t="s">
        <v>16</v>
      </c>
      <c r="AA100" s="41"/>
      <c r="AB100" s="65"/>
      <c r="AC100" s="69" t="s">
        <v>2</v>
      </c>
      <c r="AD100" s="45">
        <f t="shared" ref="AD100:AO100" si="219">SQRT(AD97^2+0.000001*(ABS(AD99-AD98))^2)</f>
        <v>2.488776364757376</v>
      </c>
      <c r="AE100" s="46">
        <f t="shared" si="219"/>
        <v>1.3682338760143304</v>
      </c>
      <c r="AF100" s="46">
        <f t="shared" si="219"/>
        <v>0.8244812511970081</v>
      </c>
      <c r="AG100" s="46">
        <f t="shared" si="219"/>
        <v>0.57043091270024571</v>
      </c>
      <c r="AH100" s="46">
        <f t="shared" si="219"/>
        <v>0.43274749444315191</v>
      </c>
      <c r="AI100" s="47">
        <f t="shared" si="219"/>
        <v>0.34377790695753807</v>
      </c>
      <c r="AJ100" s="45">
        <f t="shared" si="219"/>
        <v>0.62440362700487684</v>
      </c>
      <c r="AK100" s="46">
        <f t="shared" si="219"/>
        <v>0.30280311567727752</v>
      </c>
      <c r="AL100" s="46">
        <f t="shared" si="219"/>
        <v>0.17830369349301195</v>
      </c>
      <c r="AM100" s="46">
        <f t="shared" si="219"/>
        <v>0.12194397255405072</v>
      </c>
      <c r="AN100" s="46">
        <f t="shared" si="219"/>
        <v>9.0398315712540575E-2</v>
      </c>
      <c r="AO100" s="47">
        <f t="shared" si="219"/>
        <v>7.180593416324732E-2</v>
      </c>
      <c r="AP100" s="64" t="s">
        <v>16</v>
      </c>
      <c r="AQ100" s="41"/>
      <c r="AR100" s="65"/>
      <c r="AS100" s="69" t="s">
        <v>2</v>
      </c>
      <c r="AT100" s="45">
        <f t="shared" ref="AT100:BE100" si="220">SQRT(AT97^2+0.000001*(ABS(AT99-AT98))^2)</f>
        <v>24.887763671360776</v>
      </c>
      <c r="AU100" s="46">
        <f t="shared" si="220"/>
        <v>14.327167520594935</v>
      </c>
      <c r="AV100" s="46">
        <f t="shared" si="220"/>
        <v>8.632972130669927</v>
      </c>
      <c r="AW100" s="46">
        <f t="shared" si="220"/>
        <v>6.0417164480317647</v>
      </c>
      <c r="AX100" s="46">
        <f t="shared" si="220"/>
        <v>4.5306481784379615</v>
      </c>
      <c r="AY100" s="47">
        <f t="shared" si="220"/>
        <v>3.6404941613760085</v>
      </c>
      <c r="AZ100" s="45">
        <f t="shared" si="220"/>
        <v>6.244035454305684</v>
      </c>
      <c r="BA100" s="46">
        <f t="shared" si="220"/>
        <v>3.598821769737484</v>
      </c>
      <c r="BB100" s="46">
        <f t="shared" si="220"/>
        <v>2.1685045562947765</v>
      </c>
      <c r="BC100" s="46">
        <f t="shared" si="220"/>
        <v>1.5002386121218598</v>
      </c>
      <c r="BD100" s="46">
        <f t="shared" si="220"/>
        <v>1.1380473683974508</v>
      </c>
      <c r="BE100" s="47">
        <f t="shared" si="220"/>
        <v>0.90398315743330815</v>
      </c>
      <c r="BF100" s="184"/>
    </row>
    <row r="101" spans="1:58" x14ac:dyDescent="0.25">
      <c r="J101" s="64" t="s">
        <v>29</v>
      </c>
      <c r="K101" s="41"/>
      <c r="L101" s="65"/>
      <c r="M101" s="69" t="s">
        <v>18</v>
      </c>
      <c r="N101" s="51">
        <f t="shared" ref="N101:Y101" si="221">DEGREES(ATAN((N98-N99)*0.001/N97))</f>
        <v>-4.6210445901981687E-2</v>
      </c>
      <c r="O101" s="52">
        <f t="shared" si="221"/>
        <v>-8.0908180275408317E-2</v>
      </c>
      <c r="P101" s="52">
        <f t="shared" si="221"/>
        <v>-0.13427423499366745</v>
      </c>
      <c r="Q101" s="52">
        <f t="shared" si="221"/>
        <v>-0.19186382625158455</v>
      </c>
      <c r="R101" s="52">
        <f t="shared" si="221"/>
        <v>-0.25585489645495524</v>
      </c>
      <c r="S101" s="53">
        <f t="shared" si="221"/>
        <v>-0.31841573735470269</v>
      </c>
      <c r="T101" s="51">
        <f t="shared" si="221"/>
        <v>-0.18352194659775614</v>
      </c>
      <c r="U101" s="52">
        <f t="shared" si="221"/>
        <v>-0.33342237426015542</v>
      </c>
      <c r="V101" s="52">
        <f t="shared" si="221"/>
        <v>-0.5533488853706916</v>
      </c>
      <c r="W101" s="52">
        <f t="shared" si="221"/>
        <v>-0.79984603312576796</v>
      </c>
      <c r="X101" s="52">
        <f t="shared" si="221"/>
        <v>-1.0544276956940202</v>
      </c>
      <c r="Y101" s="53">
        <f t="shared" si="221"/>
        <v>-1.3274896575265074</v>
      </c>
      <c r="Z101" s="64" t="s">
        <v>29</v>
      </c>
      <c r="AA101" s="41"/>
      <c r="AB101" s="65"/>
      <c r="AC101" s="69" t="s">
        <v>18</v>
      </c>
      <c r="AD101" s="51">
        <f t="shared" ref="AD101:AO101" si="222">DEGREES(ATAN((AD98-AD99)*0.001/AD97))</f>
        <v>-0.18417364932786218</v>
      </c>
      <c r="AE101" s="52">
        <f t="shared" si="222"/>
        <v>-0.33500767366196849</v>
      </c>
      <c r="AF101" s="52">
        <f t="shared" si="222"/>
        <v>-0.55595373241336021</v>
      </c>
      <c r="AG101" s="52">
        <f t="shared" si="222"/>
        <v>-0.80357016589969954</v>
      </c>
      <c r="AH101" s="52">
        <f t="shared" si="222"/>
        <v>-1.0592605478332091</v>
      </c>
      <c r="AI101" s="53">
        <f t="shared" si="222"/>
        <v>-1.3334411749619419</v>
      </c>
      <c r="AJ101" s="51">
        <f>DEGREES(ATAN((AJ98-AJ99)*0.001/AJ97))</f>
        <v>-0.73410652594124948</v>
      </c>
      <c r="AK101" s="52">
        <f t="shared" si="222"/>
        <v>-1.5139196159953785</v>
      </c>
      <c r="AL101" s="52">
        <f t="shared" si="222"/>
        <v>-2.5715685074743555</v>
      </c>
      <c r="AM101" s="52">
        <f t="shared" si="222"/>
        <v>-3.7615279909414649</v>
      </c>
      <c r="AN101" s="52">
        <f t="shared" si="222"/>
        <v>-5.077159383461157</v>
      </c>
      <c r="AO101" s="53">
        <f t="shared" si="222"/>
        <v>-6.396683264459436</v>
      </c>
      <c r="AP101" s="64" t="s">
        <v>29</v>
      </c>
      <c r="AQ101" s="41"/>
      <c r="AR101" s="65"/>
      <c r="AS101" s="69" t="s">
        <v>18</v>
      </c>
      <c r="AT101" s="51">
        <f t="shared" ref="AT101:BE101" si="223">DEGREES(ATAN((AT98-AT99)*0.001/AT97))</f>
        <v>-4.6043333046176874E-3</v>
      </c>
      <c r="AU101" s="52">
        <f t="shared" si="223"/>
        <v>-7.9982005678101865E-3</v>
      </c>
      <c r="AV101" s="52">
        <f t="shared" si="223"/>
        <v>-1.3273709021265191E-2</v>
      </c>
      <c r="AW101" s="52">
        <f t="shared" si="223"/>
        <v>-1.8966722802153054E-2</v>
      </c>
      <c r="AX101" s="52">
        <f t="shared" si="223"/>
        <v>-2.5292531716149966E-2</v>
      </c>
      <c r="AY101" s="53">
        <f t="shared" si="223"/>
        <v>-3.1476925854229308E-2</v>
      </c>
      <c r="AZ101" s="51">
        <f t="shared" si="223"/>
        <v>-1.8352163728759766E-2</v>
      </c>
      <c r="BA101" s="52">
        <f t="shared" si="223"/>
        <v>-3.1841411510915761E-2</v>
      </c>
      <c r="BB101" s="52">
        <f t="shared" si="223"/>
        <v>-5.2843594420549797E-2</v>
      </c>
      <c r="BC101" s="52">
        <f t="shared" si="223"/>
        <v>-7.638224482595761E-2</v>
      </c>
      <c r="BD101" s="52">
        <f t="shared" si="223"/>
        <v>-0.10069143094850998</v>
      </c>
      <c r="BE101" s="53">
        <f t="shared" si="223"/>
        <v>-0.12676303929872434</v>
      </c>
      <c r="BF101" s="184"/>
    </row>
    <row r="102" spans="1:58" x14ac:dyDescent="0.25">
      <c r="J102" s="64" t="s">
        <v>20</v>
      </c>
      <c r="K102" s="41"/>
      <c r="L102" s="65"/>
      <c r="M102" s="69" t="s">
        <v>18</v>
      </c>
      <c r="N102" s="54">
        <v>5</v>
      </c>
      <c r="O102" s="55">
        <v>10</v>
      </c>
      <c r="P102" s="55">
        <v>15</v>
      </c>
      <c r="Q102" s="55">
        <v>20</v>
      </c>
      <c r="R102" s="55">
        <v>25</v>
      </c>
      <c r="S102" s="56">
        <v>30</v>
      </c>
      <c r="T102" s="55">
        <v>5</v>
      </c>
      <c r="U102" s="55">
        <v>10</v>
      </c>
      <c r="V102" s="55">
        <v>15</v>
      </c>
      <c r="W102" s="55">
        <v>20</v>
      </c>
      <c r="X102" s="55">
        <v>25</v>
      </c>
      <c r="Y102" s="56">
        <v>30</v>
      </c>
      <c r="Z102" s="64" t="s">
        <v>20</v>
      </c>
      <c r="AA102" s="41"/>
      <c r="AB102" s="65"/>
      <c r="AC102" s="69" t="s">
        <v>18</v>
      </c>
      <c r="AD102" s="54">
        <v>5</v>
      </c>
      <c r="AE102" s="55">
        <v>10</v>
      </c>
      <c r="AF102" s="55">
        <v>15</v>
      </c>
      <c r="AG102" s="55">
        <v>20</v>
      </c>
      <c r="AH102" s="55">
        <v>25</v>
      </c>
      <c r="AI102" s="240">
        <v>30</v>
      </c>
      <c r="AJ102" s="55">
        <v>5</v>
      </c>
      <c r="AK102" s="55">
        <v>10</v>
      </c>
      <c r="AL102" s="55">
        <v>15</v>
      </c>
      <c r="AM102" s="55">
        <v>20</v>
      </c>
      <c r="AN102" s="55">
        <v>25</v>
      </c>
      <c r="AO102" s="56">
        <v>30</v>
      </c>
      <c r="AP102" s="64" t="s">
        <v>20</v>
      </c>
      <c r="AQ102" s="41"/>
      <c r="AR102" s="65"/>
      <c r="AS102" s="69" t="s">
        <v>18</v>
      </c>
      <c r="AT102" s="54">
        <v>5</v>
      </c>
      <c r="AU102" s="55">
        <v>10</v>
      </c>
      <c r="AV102" s="55">
        <v>15</v>
      </c>
      <c r="AW102" s="55">
        <v>20</v>
      </c>
      <c r="AX102" s="55">
        <v>25</v>
      </c>
      <c r="AY102" s="56">
        <v>30</v>
      </c>
      <c r="AZ102" s="55">
        <v>5</v>
      </c>
      <c r="BA102" s="55">
        <v>10</v>
      </c>
      <c r="BB102" s="55">
        <v>15</v>
      </c>
      <c r="BC102" s="55">
        <v>20</v>
      </c>
      <c r="BD102" s="55">
        <v>25</v>
      </c>
      <c r="BE102" s="56">
        <v>30</v>
      </c>
      <c r="BF102" s="184"/>
    </row>
    <row r="103" spans="1:58" x14ac:dyDescent="0.25">
      <c r="J103" s="66" t="s">
        <v>22</v>
      </c>
      <c r="K103" s="41"/>
      <c r="L103" s="65"/>
      <c r="M103" s="69" t="s">
        <v>18</v>
      </c>
      <c r="N103" s="46">
        <f>DEGREES(ACOS(COS(RADIANS(N$101))*COS(RADIANS(N$102))+SIN(RADIANS(N$101))*SIN(RADIANS(N$102))))</f>
        <v>5.0462104459020161</v>
      </c>
      <c r="O103" s="46">
        <f t="shared" ref="O103:Y103" si="224">DEGREES(ACOS(COS(RADIANS(O$101))*COS(RADIANS(O$102))+SIN(RADIANS(O$101))*SIN(RADIANS(O$102))))</f>
        <v>10.080908180275429</v>
      </c>
      <c r="P103" s="46">
        <f t="shared" si="224"/>
        <v>15.134274234993645</v>
      </c>
      <c r="Q103" s="46">
        <f t="shared" si="224"/>
        <v>20.191863826251559</v>
      </c>
      <c r="R103" s="46">
        <f t="shared" si="224"/>
        <v>25.255854896454945</v>
      </c>
      <c r="S103" s="47">
        <f t="shared" si="224"/>
        <v>30.318415737354684</v>
      </c>
      <c r="T103" s="46">
        <f>DEGREES(ACOS(COS(RADIANS(T$101))*COS(RADIANS(T$102))+SIN(RADIANS(T$101))*SIN(RADIANS(T$102))))</f>
        <v>5.1835219465977023</v>
      </c>
      <c r="U103" s="46">
        <f t="shared" si="224"/>
        <v>10.333422374260183</v>
      </c>
      <c r="V103" s="46">
        <f t="shared" si="224"/>
        <v>15.553348885370669</v>
      </c>
      <c r="W103" s="46">
        <f t="shared" si="224"/>
        <v>20.799846033125775</v>
      </c>
      <c r="X103" s="46">
        <f t="shared" si="224"/>
        <v>26.054427695694031</v>
      </c>
      <c r="Y103" s="47">
        <f t="shared" si="224"/>
        <v>31.327489657526495</v>
      </c>
      <c r="Z103" s="66" t="s">
        <v>22</v>
      </c>
      <c r="AA103" s="41"/>
      <c r="AB103" s="65"/>
      <c r="AC103" s="69" t="s">
        <v>18</v>
      </c>
      <c r="AD103" s="46">
        <f t="shared" ref="AD103:AO103" si="225">DEGREES(ACOS(COS(RADIANS(AD$101))*COS(RADIANS(AD$102))+SIN(RADIANS(AD$101))*SIN(RADIANS(AD$102))))</f>
        <v>5.1841736493278789</v>
      </c>
      <c r="AE103" s="46">
        <f t="shared" si="225"/>
        <v>10.335007673661986</v>
      </c>
      <c r="AF103" s="46">
        <f t="shared" si="225"/>
        <v>15.555953732413363</v>
      </c>
      <c r="AG103" s="46">
        <f t="shared" si="225"/>
        <v>20.803570165899689</v>
      </c>
      <c r="AH103" s="46">
        <f t="shared" si="225"/>
        <v>26.059260547833198</v>
      </c>
      <c r="AI103" s="241">
        <f t="shared" si="225"/>
        <v>31.333441174961933</v>
      </c>
      <c r="AJ103" s="46">
        <f t="shared" si="225"/>
        <v>5.7341065259412813</v>
      </c>
      <c r="AK103" s="46">
        <f t="shared" si="225"/>
        <v>11.513919615995375</v>
      </c>
      <c r="AL103" s="46">
        <f t="shared" si="225"/>
        <v>17.57156850747435</v>
      </c>
      <c r="AM103" s="46">
        <f t="shared" si="225"/>
        <v>23.76152799094146</v>
      </c>
      <c r="AN103" s="46">
        <f t="shared" si="225"/>
        <v>30.077159383461169</v>
      </c>
      <c r="AO103" s="241">
        <f t="shared" si="225"/>
        <v>36.396683264459433</v>
      </c>
      <c r="AP103" s="66" t="s">
        <v>22</v>
      </c>
      <c r="AQ103" s="41"/>
      <c r="AR103" s="65"/>
      <c r="AS103" s="69" t="s">
        <v>18</v>
      </c>
      <c r="AT103" s="46">
        <f t="shared" ref="AT103:BE103" si="226">DEGREES(ACOS(COS(RADIANS(AT$101))*COS(RADIANS(AT$102))+SIN(RADIANS(AT$101))*SIN(RADIANS(AT$102))))</f>
        <v>5.00460433330458</v>
      </c>
      <c r="AU103" s="46">
        <f t="shared" si="226"/>
        <v>10.007998200567837</v>
      </c>
      <c r="AV103" s="46">
        <f t="shared" si="226"/>
        <v>15.013273709021258</v>
      </c>
      <c r="AW103" s="46">
        <f t="shared" si="226"/>
        <v>20.018966722802155</v>
      </c>
      <c r="AX103" s="46">
        <f t="shared" si="226"/>
        <v>25.025292531716154</v>
      </c>
      <c r="AY103" s="47">
        <f t="shared" si="226"/>
        <v>30.031476925854225</v>
      </c>
      <c r="AZ103" s="46">
        <f t="shared" si="226"/>
        <v>5.0183521637287374</v>
      </c>
      <c r="BA103" s="46">
        <f t="shared" si="226"/>
        <v>10.031841411510916</v>
      </c>
      <c r="BB103" s="46">
        <f t="shared" si="226"/>
        <v>15.052843594420505</v>
      </c>
      <c r="BC103" s="46">
        <f t="shared" si="226"/>
        <v>20.076382244825936</v>
      </c>
      <c r="BD103" s="46">
        <f t="shared" si="226"/>
        <v>25.100691430948533</v>
      </c>
      <c r="BE103" s="47">
        <f t="shared" si="226"/>
        <v>30.126763039298712</v>
      </c>
      <c r="BF103" s="184"/>
    </row>
    <row r="104" spans="1:58" ht="13" x14ac:dyDescent="0.3">
      <c r="J104" s="130" t="s">
        <v>32</v>
      </c>
      <c r="K104" s="127"/>
      <c r="L104" s="128"/>
      <c r="M104" s="129" t="s">
        <v>1</v>
      </c>
      <c r="N104" s="103">
        <f t="shared" ref="N104:Y104" si="227">IF(AND(N103&gt;=0,N103&lt;$G$12),$G$4-0.001*2.5*($G$10*N103)^2,IF(AND(N103&gt;=$G$12,N103&lt;100*(1/$G$10)),$G$11,IF(AND(N103&gt;=100*(1/$G$10),N103&lt;48),52-10*LOG10($G$10)-25*LOG(N103),10-10*LOG($G$10))))</f>
        <v>19.850000000000005</v>
      </c>
      <c r="O104" s="103">
        <f t="shared" si="227"/>
        <v>15.012508522869265</v>
      </c>
      <c r="P104" s="103">
        <f t="shared" si="227"/>
        <v>10.600960020633519</v>
      </c>
      <c r="Q104" s="103">
        <f t="shared" si="227"/>
        <v>7.4705897826043</v>
      </c>
      <c r="R104" s="103">
        <f t="shared" si="227"/>
        <v>5.040948156984058</v>
      </c>
      <c r="S104" s="106">
        <f t="shared" si="227"/>
        <v>3.0573374032595027</v>
      </c>
      <c r="T104" s="103">
        <f t="shared" si="227"/>
        <v>19.850000000000005</v>
      </c>
      <c r="U104" s="103">
        <f t="shared" si="227"/>
        <v>14.743895466126865</v>
      </c>
      <c r="V104" s="103">
        <f t="shared" si="227"/>
        <v>10.304402150096291</v>
      </c>
      <c r="W104" s="103">
        <f t="shared" si="227"/>
        <v>7.1484969951753712</v>
      </c>
      <c r="X104" s="103">
        <f t="shared" si="227"/>
        <v>4.7029615496036001</v>
      </c>
      <c r="Y104" s="106">
        <f t="shared" si="227"/>
        <v>2.7018601180339488</v>
      </c>
      <c r="Z104" s="130" t="s">
        <v>32</v>
      </c>
      <c r="AA104" s="127"/>
      <c r="AB104" s="128"/>
      <c r="AC104" s="129" t="s">
        <v>1</v>
      </c>
      <c r="AD104" s="103">
        <f t="shared" ref="AD104:AO104" si="228">IF(AND(AD103&gt;=0,AD103&lt;$G$12),$G$4-0.001*2.5*($G$10*AD103)^2,IF(AND(AD103&gt;=$G$12,AD103&lt;100*(1/$G$10)),$G$11,IF(AND(AD103&gt;=100*(1/$G$10),AD103&lt;48),52-10*LOG10($G$10)-25*LOG(AD103),10-10*LOG($G$10))))</f>
        <v>19.850000000000005</v>
      </c>
      <c r="AE104" s="103">
        <f t="shared" si="228"/>
        <v>14.74222991440832</v>
      </c>
      <c r="AF104" s="103">
        <f t="shared" si="228"/>
        <v>10.302583930778766</v>
      </c>
      <c r="AG104" s="103">
        <f t="shared" si="228"/>
        <v>7.1465532000911338</v>
      </c>
      <c r="AH104" s="103">
        <f t="shared" si="228"/>
        <v>4.700947797466057</v>
      </c>
      <c r="AI104" s="106">
        <f t="shared" si="228"/>
        <v>2.6997976596930044</v>
      </c>
      <c r="AJ104" s="103">
        <f t="shared" si="228"/>
        <v>19.850000000000005</v>
      </c>
      <c r="AK104" s="103">
        <f t="shared" si="228"/>
        <v>13.569420172029727</v>
      </c>
      <c r="AL104" s="103">
        <f t="shared" si="228"/>
        <v>8.979736748421562</v>
      </c>
      <c r="AM104" s="103">
        <f t="shared" si="228"/>
        <v>5.7031408844665918</v>
      </c>
      <c r="AN104" s="103">
        <f t="shared" si="228"/>
        <v>3.1440795696482269</v>
      </c>
      <c r="AO104" s="106">
        <f t="shared" si="228"/>
        <v>1.0734547669967966</v>
      </c>
      <c r="AP104" s="130" t="s">
        <v>32</v>
      </c>
      <c r="AQ104" s="127"/>
      <c r="AR104" s="128"/>
      <c r="AS104" s="129" t="s">
        <v>1</v>
      </c>
      <c r="AT104" s="103">
        <f t="shared" ref="AT104:BE104" si="229">IF(AND(AT103&gt;=0,AT103&lt;$G$12),$G$4-0.001*2.5*($G$10*AT103)^2,IF(AND(AT103&gt;=$G$12,AT103&lt;100*(1/$G$10)),$G$11,IF(AND(AT103&gt;=100*(1/$G$10),AT103&lt;48),52-10*LOG10($G$10)-25*LOG(AT103),10-10*LOG($G$10))))</f>
        <v>19.850000000000005</v>
      </c>
      <c r="AU104" s="103">
        <f t="shared" si="229"/>
        <v>15.091319535013014</v>
      </c>
      <c r="AV104" s="103">
        <f t="shared" si="229"/>
        <v>10.688114941182967</v>
      </c>
      <c r="AW104" s="103">
        <f t="shared" si="229"/>
        <v>7.5639585587378164</v>
      </c>
      <c r="AX104" s="103">
        <f t="shared" si="229"/>
        <v>5.1405209289657776</v>
      </c>
      <c r="AY104" s="106">
        <f t="shared" si="229"/>
        <v>3.1605827248488865</v>
      </c>
      <c r="AZ104" s="103">
        <f t="shared" si="229"/>
        <v>19.850000000000005</v>
      </c>
      <c r="BA104" s="103">
        <f t="shared" si="229"/>
        <v>15.065483550219575</v>
      </c>
      <c r="BB104" s="103">
        <f t="shared" si="229"/>
        <v>10.659536271334964</v>
      </c>
      <c r="BC104" s="103">
        <f t="shared" si="229"/>
        <v>7.5328636037414896</v>
      </c>
      <c r="BD104" s="103">
        <f t="shared" si="229"/>
        <v>5.1078578788010702</v>
      </c>
      <c r="BE104" s="106">
        <f t="shared" si="229"/>
        <v>3.126188211394215</v>
      </c>
      <c r="BF104" s="184"/>
    </row>
    <row r="105" spans="1:58" ht="13" x14ac:dyDescent="0.3">
      <c r="J105" s="67" t="s">
        <v>3</v>
      </c>
      <c r="K105" s="41"/>
      <c r="L105" s="65"/>
      <c r="M105" s="69" t="s">
        <v>1</v>
      </c>
      <c r="N105" s="52">
        <f t="shared" ref="N105:Y105" si="230">32.4+20*LOG10(N100)+20*LOG10(3925)</f>
        <v>112.16504354056104</v>
      </c>
      <c r="O105" s="52">
        <f t="shared" si="230"/>
        <v>107.30000000049981</v>
      </c>
      <c r="P105" s="52">
        <f t="shared" si="230"/>
        <v>102.89999999914787</v>
      </c>
      <c r="Q105" s="52">
        <f t="shared" si="230"/>
        <v>99.799999993201411</v>
      </c>
      <c r="R105" s="52">
        <f t="shared" si="230"/>
        <v>97.299999995298947</v>
      </c>
      <c r="S105" s="213">
        <f t="shared" si="230"/>
        <v>95.400000010700666</v>
      </c>
      <c r="T105" s="52">
        <f t="shared" si="230"/>
        <v>100.1861004934573</v>
      </c>
      <c r="U105" s="52">
        <f t="shared" si="230"/>
        <v>95.000000012213775</v>
      </c>
      <c r="V105" s="52">
        <f t="shared" si="230"/>
        <v>90.600000019645023</v>
      </c>
      <c r="W105" s="52">
        <f t="shared" si="230"/>
        <v>87.399999997924738</v>
      </c>
      <c r="X105" s="52">
        <f t="shared" si="230"/>
        <v>84.999999984414103</v>
      </c>
      <c r="Y105" s="53">
        <f t="shared" si="230"/>
        <v>82.999999979118286</v>
      </c>
      <c r="Z105" s="67" t="s">
        <v>3</v>
      </c>
      <c r="AA105" s="41"/>
      <c r="AB105" s="65"/>
      <c r="AC105" s="69" t="s">
        <v>1</v>
      </c>
      <c r="AD105" s="52">
        <f t="shared" ref="AD105:AO105" si="231">32.4+20*LOG10(AD100)+20*LOG10(3925)</f>
        <v>112.1965106964623</v>
      </c>
      <c r="AE105" s="52">
        <f t="shared" si="231"/>
        <v>106.99999999943994</v>
      </c>
      <c r="AF105" s="52">
        <f t="shared" si="231"/>
        <v>102.60040890530503</v>
      </c>
      <c r="AG105" s="52">
        <f t="shared" si="231"/>
        <v>99.400854275590063</v>
      </c>
      <c r="AH105" s="52">
        <f t="shared" si="231"/>
        <v>97.001484462445191</v>
      </c>
      <c r="AI105" s="213">
        <f t="shared" si="231"/>
        <v>95.002352483961232</v>
      </c>
      <c r="AJ105" s="52">
        <f t="shared" si="231"/>
        <v>100.1861015637453</v>
      </c>
      <c r="AK105" s="52">
        <f t="shared" si="231"/>
        <v>93.900000011666151</v>
      </c>
      <c r="AL105" s="52">
        <f t="shared" si="231"/>
        <v>89.300000011887448</v>
      </c>
      <c r="AM105" s="52">
        <f t="shared" si="231"/>
        <v>85.99999999912913</v>
      </c>
      <c r="AN105" s="52">
        <f t="shared" si="231"/>
        <v>83.399999998485811</v>
      </c>
      <c r="AO105" s="53">
        <f t="shared" si="231"/>
        <v>81.399999952671749</v>
      </c>
      <c r="AP105" s="67" t="s">
        <v>3</v>
      </c>
      <c r="AQ105" s="41"/>
      <c r="AR105" s="65"/>
      <c r="AS105" s="69" t="s">
        <v>1</v>
      </c>
      <c r="AT105" s="52">
        <f t="shared" ref="AT105:BE105" si="232">32.4+20*LOG10(AT100)+20*LOG10(3925)</f>
        <v>132.19651070476402</v>
      </c>
      <c r="AU105" s="52">
        <f t="shared" si="232"/>
        <v>127.39999999989192</v>
      </c>
      <c r="AV105" s="52">
        <f t="shared" si="232"/>
        <v>122.99999999973321</v>
      </c>
      <c r="AW105" s="52">
        <f t="shared" si="232"/>
        <v>119.90000000069891</v>
      </c>
      <c r="AX105" s="52">
        <f t="shared" si="232"/>
        <v>117.39999999999013</v>
      </c>
      <c r="AY105" s="213">
        <f t="shared" si="232"/>
        <v>115.49999999896042</v>
      </c>
      <c r="AZ105" s="52">
        <f t="shared" si="232"/>
        <v>120.18610042898973</v>
      </c>
      <c r="BA105" s="52">
        <f t="shared" si="232"/>
        <v>115.39999999999513</v>
      </c>
      <c r="BB105" s="52">
        <f t="shared" si="232"/>
        <v>111.00000000146262</v>
      </c>
      <c r="BC105" s="52">
        <f t="shared" si="232"/>
        <v>107.79999999855798</v>
      </c>
      <c r="BD105" s="52">
        <f t="shared" si="232"/>
        <v>105.39999999893122</v>
      </c>
      <c r="BE105" s="213">
        <f t="shared" si="232"/>
        <v>103.40000000144428</v>
      </c>
      <c r="BF105" s="184"/>
    </row>
    <row r="106" spans="1:58" ht="13" x14ac:dyDescent="0.3">
      <c r="J106" s="67" t="s">
        <v>33</v>
      </c>
      <c r="K106" s="41"/>
      <c r="L106" s="65"/>
      <c r="M106" s="69" t="s">
        <v>1</v>
      </c>
      <c r="N106" s="51">
        <v>2.2090000000000001</v>
      </c>
      <c r="O106" s="52">
        <v>2.2090000000000001</v>
      </c>
      <c r="P106" s="52">
        <v>2.2090000000000001</v>
      </c>
      <c r="Q106" s="52">
        <v>2.2090000000000001</v>
      </c>
      <c r="R106" s="52">
        <v>2.2090000000000001</v>
      </c>
      <c r="S106" s="53">
        <v>2.2090000000000001</v>
      </c>
      <c r="T106" s="51">
        <v>2.2090000000000001</v>
      </c>
      <c r="U106" s="52">
        <v>2.2090000000000001</v>
      </c>
      <c r="V106" s="52">
        <v>2.2090000000000001</v>
      </c>
      <c r="W106" s="52">
        <v>2.2090000000000001</v>
      </c>
      <c r="X106" s="52">
        <v>2.2090000000000001</v>
      </c>
      <c r="Y106" s="53">
        <v>2.2090000000000001</v>
      </c>
      <c r="Z106" s="67" t="s">
        <v>33</v>
      </c>
      <c r="AA106" s="41"/>
      <c r="AB106" s="65"/>
      <c r="AC106" s="69" t="s">
        <v>1</v>
      </c>
      <c r="AD106" s="51">
        <v>2.2090000000000001</v>
      </c>
      <c r="AE106" s="52">
        <v>2.2090000000000001</v>
      </c>
      <c r="AF106" s="52">
        <v>2.2090000000000001</v>
      </c>
      <c r="AG106" s="52">
        <v>2.2090000000000001</v>
      </c>
      <c r="AH106" s="52">
        <v>2.2090000000000001</v>
      </c>
      <c r="AI106" s="53">
        <v>2.2090000000000001</v>
      </c>
      <c r="AJ106" s="51">
        <v>2.2090000000000001</v>
      </c>
      <c r="AK106" s="52">
        <v>2.2090000000000001</v>
      </c>
      <c r="AL106" s="52">
        <v>2.2090000000000001</v>
      </c>
      <c r="AM106" s="52">
        <v>2.2090000000000001</v>
      </c>
      <c r="AN106" s="52">
        <v>2.2090000000000001</v>
      </c>
      <c r="AO106" s="53">
        <v>2.2090000000000001</v>
      </c>
      <c r="AP106" s="67" t="s">
        <v>33</v>
      </c>
      <c r="AQ106" s="41"/>
      <c r="AR106" s="65"/>
      <c r="AS106" s="69" t="s">
        <v>1</v>
      </c>
      <c r="AT106" s="51">
        <v>2.2090000000000001</v>
      </c>
      <c r="AU106" s="52">
        <v>2.2090000000000001</v>
      </c>
      <c r="AV106" s="52">
        <v>2.2090000000000001</v>
      </c>
      <c r="AW106" s="52">
        <v>2.2090000000000001</v>
      </c>
      <c r="AX106" s="52">
        <v>2.2090000000000001</v>
      </c>
      <c r="AY106" s="53">
        <v>2.2090000000000001</v>
      </c>
      <c r="AZ106" s="51">
        <v>2.2090000000000001</v>
      </c>
      <c r="BA106" s="52">
        <v>2.2090000000000001</v>
      </c>
      <c r="BB106" s="52">
        <v>2.2090000000000001</v>
      </c>
      <c r="BC106" s="52">
        <v>2.2090000000000001</v>
      </c>
      <c r="BD106" s="52">
        <v>2.2090000000000001</v>
      </c>
      <c r="BE106" s="213">
        <v>2.2090000000000001</v>
      </c>
      <c r="BF106" s="184"/>
    </row>
    <row r="107" spans="1:58" ht="13" x14ac:dyDescent="0.3">
      <c r="J107" s="67" t="s">
        <v>34</v>
      </c>
      <c r="K107" s="41"/>
      <c r="L107" s="65"/>
      <c r="M107" s="69" t="s">
        <v>1</v>
      </c>
      <c r="N107" s="51">
        <v>2</v>
      </c>
      <c r="O107" s="52">
        <v>2</v>
      </c>
      <c r="P107" s="52">
        <v>2</v>
      </c>
      <c r="Q107" s="52">
        <v>2</v>
      </c>
      <c r="R107" s="52">
        <v>2</v>
      </c>
      <c r="S107" s="53">
        <v>2</v>
      </c>
      <c r="T107" s="51">
        <v>2</v>
      </c>
      <c r="U107" s="52">
        <v>2</v>
      </c>
      <c r="V107" s="52">
        <v>2</v>
      </c>
      <c r="W107" s="52">
        <v>2</v>
      </c>
      <c r="X107" s="52">
        <v>2</v>
      </c>
      <c r="Y107" s="53">
        <v>2</v>
      </c>
      <c r="Z107" s="67" t="s">
        <v>34</v>
      </c>
      <c r="AA107" s="41"/>
      <c r="AB107" s="65"/>
      <c r="AC107" s="69" t="s">
        <v>1</v>
      </c>
      <c r="AD107" s="51">
        <v>2</v>
      </c>
      <c r="AE107" s="52">
        <v>2</v>
      </c>
      <c r="AF107" s="52">
        <v>2</v>
      </c>
      <c r="AG107" s="52">
        <v>2</v>
      </c>
      <c r="AH107" s="52">
        <v>2</v>
      </c>
      <c r="AI107" s="53">
        <v>2</v>
      </c>
      <c r="AJ107" s="51">
        <v>2</v>
      </c>
      <c r="AK107" s="52">
        <v>2</v>
      </c>
      <c r="AL107" s="52">
        <v>2</v>
      </c>
      <c r="AM107" s="52">
        <v>2</v>
      </c>
      <c r="AN107" s="52">
        <v>2</v>
      </c>
      <c r="AO107" s="53">
        <v>2</v>
      </c>
      <c r="AP107" s="67" t="s">
        <v>34</v>
      </c>
      <c r="AQ107" s="41"/>
      <c r="AR107" s="65"/>
      <c r="AS107" s="69" t="s">
        <v>1</v>
      </c>
      <c r="AT107" s="51">
        <v>2</v>
      </c>
      <c r="AU107" s="52">
        <v>2</v>
      </c>
      <c r="AV107" s="52">
        <v>2</v>
      </c>
      <c r="AW107" s="52">
        <v>2</v>
      </c>
      <c r="AX107" s="52">
        <v>2</v>
      </c>
      <c r="AY107" s="53">
        <v>2</v>
      </c>
      <c r="AZ107" s="51">
        <v>2</v>
      </c>
      <c r="BA107" s="52">
        <v>2</v>
      </c>
      <c r="BB107" s="52">
        <v>2</v>
      </c>
      <c r="BC107" s="52">
        <v>2</v>
      </c>
      <c r="BD107" s="52">
        <v>2</v>
      </c>
      <c r="BE107" s="213">
        <v>2</v>
      </c>
      <c r="BF107" s="184"/>
    </row>
    <row r="108" spans="1:58" ht="13" x14ac:dyDescent="0.3">
      <c r="J108" s="105" t="s">
        <v>35</v>
      </c>
      <c r="K108" s="96"/>
      <c r="L108" s="97"/>
      <c r="M108" s="98" t="s">
        <v>1</v>
      </c>
      <c r="N108" s="103">
        <f t="shared" ref="N108:Y108" si="233">SUM(N105:N107)</f>
        <v>116.37404354056105</v>
      </c>
      <c r="O108" s="103">
        <f t="shared" si="233"/>
        <v>111.50900000049981</v>
      </c>
      <c r="P108" s="103">
        <f t="shared" si="233"/>
        <v>107.10899999914787</v>
      </c>
      <c r="Q108" s="103">
        <f t="shared" si="233"/>
        <v>104.00899999320141</v>
      </c>
      <c r="R108" s="103">
        <f t="shared" si="233"/>
        <v>101.50899999529895</v>
      </c>
      <c r="S108" s="106">
        <f t="shared" si="233"/>
        <v>99.609000010700669</v>
      </c>
      <c r="T108" s="103">
        <f t="shared" si="233"/>
        <v>104.39510049345731</v>
      </c>
      <c r="U108" s="103">
        <f t="shared" si="233"/>
        <v>99.209000012213778</v>
      </c>
      <c r="V108" s="103">
        <f t="shared" si="233"/>
        <v>94.809000019645026</v>
      </c>
      <c r="W108" s="103">
        <f t="shared" si="233"/>
        <v>91.608999997924741</v>
      </c>
      <c r="X108" s="103">
        <f t="shared" si="233"/>
        <v>89.208999984414106</v>
      </c>
      <c r="Y108" s="106">
        <f t="shared" si="233"/>
        <v>87.208999979118289</v>
      </c>
      <c r="Z108" s="105" t="s">
        <v>35</v>
      </c>
      <c r="AA108" s="96"/>
      <c r="AB108" s="97"/>
      <c r="AC108" s="98" t="s">
        <v>1</v>
      </c>
      <c r="AD108" s="103">
        <f t="shared" ref="AD108:AO108" si="234">SUM(AD105:AD107)</f>
        <v>116.4055106964623</v>
      </c>
      <c r="AE108" s="103">
        <f t="shared" si="234"/>
        <v>111.20899999943994</v>
      </c>
      <c r="AF108" s="103">
        <f t="shared" si="234"/>
        <v>106.80940890530503</v>
      </c>
      <c r="AG108" s="103">
        <f t="shared" si="234"/>
        <v>103.60985427559007</v>
      </c>
      <c r="AH108" s="103">
        <f t="shared" si="234"/>
        <v>101.21048446244519</v>
      </c>
      <c r="AI108" s="106">
        <f t="shared" si="234"/>
        <v>99.211352483961235</v>
      </c>
      <c r="AJ108" s="103">
        <f t="shared" si="234"/>
        <v>104.3951015637453</v>
      </c>
      <c r="AK108" s="103">
        <f t="shared" si="234"/>
        <v>98.109000011666154</v>
      </c>
      <c r="AL108" s="103">
        <f t="shared" si="234"/>
        <v>93.509000011887451</v>
      </c>
      <c r="AM108" s="103">
        <f t="shared" si="234"/>
        <v>90.208999999129134</v>
      </c>
      <c r="AN108" s="103">
        <f t="shared" si="234"/>
        <v>87.608999998485814</v>
      </c>
      <c r="AO108" s="106">
        <f t="shared" si="234"/>
        <v>85.608999952671752</v>
      </c>
      <c r="AP108" s="105" t="s">
        <v>35</v>
      </c>
      <c r="AQ108" s="96"/>
      <c r="AR108" s="97"/>
      <c r="AS108" s="98" t="s">
        <v>1</v>
      </c>
      <c r="AT108" s="102">
        <f t="shared" ref="AT108:BE108" si="235">SUM(AT105:AT107)</f>
        <v>136.40551070476403</v>
      </c>
      <c r="AU108" s="103">
        <f t="shared" si="235"/>
        <v>131.60899999989192</v>
      </c>
      <c r="AV108" s="103">
        <f t="shared" si="235"/>
        <v>127.20899999973321</v>
      </c>
      <c r="AW108" s="103">
        <f t="shared" si="235"/>
        <v>124.10900000069891</v>
      </c>
      <c r="AX108" s="103">
        <f t="shared" si="235"/>
        <v>121.60899999999013</v>
      </c>
      <c r="AY108" s="106">
        <f t="shared" si="235"/>
        <v>119.70899999896042</v>
      </c>
      <c r="AZ108" s="102">
        <f t="shared" si="235"/>
        <v>124.39510042898974</v>
      </c>
      <c r="BA108" s="103">
        <f t="shared" si="235"/>
        <v>119.60899999999513</v>
      </c>
      <c r="BB108" s="103">
        <f t="shared" si="235"/>
        <v>115.20900000146263</v>
      </c>
      <c r="BC108" s="103">
        <f t="shared" si="235"/>
        <v>112.00899999855798</v>
      </c>
      <c r="BD108" s="103">
        <f t="shared" si="235"/>
        <v>109.60899999893122</v>
      </c>
      <c r="BE108" s="225">
        <f t="shared" si="235"/>
        <v>107.60900000144429</v>
      </c>
      <c r="BF108" s="184"/>
    </row>
    <row r="109" spans="1:58" ht="13" x14ac:dyDescent="0.3">
      <c r="J109" s="107" t="s">
        <v>31</v>
      </c>
      <c r="K109" s="108"/>
      <c r="L109" s="109"/>
      <c r="M109" s="110" t="s">
        <v>4</v>
      </c>
      <c r="N109" s="112">
        <f t="shared" ref="N109:T109" si="236">N$96-N$108+N104</f>
        <v>-137.82404354056106</v>
      </c>
      <c r="O109" s="112">
        <f t="shared" si="236"/>
        <v>-137.79649147763052</v>
      </c>
      <c r="P109" s="112">
        <f t="shared" si="236"/>
        <v>-137.80803997851433</v>
      </c>
      <c r="Q109" s="112">
        <f t="shared" si="236"/>
        <v>-137.83841021059712</v>
      </c>
      <c r="R109" s="112">
        <f t="shared" si="236"/>
        <v>-137.7680518383149</v>
      </c>
      <c r="S109" s="113">
        <f t="shared" si="236"/>
        <v>-137.85166260744114</v>
      </c>
      <c r="T109" s="112">
        <f t="shared" si="236"/>
        <v>-137.84510049345729</v>
      </c>
      <c r="U109" s="112">
        <f>U$96-U$108+U104</f>
        <v>-137.76510454608692</v>
      </c>
      <c r="V109" s="112">
        <f>V$96-V$108+V104</f>
        <v>-137.80459786954873</v>
      </c>
      <c r="W109" s="112">
        <f>W$96-W$108+W104</f>
        <v>-137.76050300274937</v>
      </c>
      <c r="X109" s="112">
        <f>X$96-X$108+X104</f>
        <v>-137.80603843481052</v>
      </c>
      <c r="Y109" s="113">
        <f>Y$96-Y$108+Y104</f>
        <v>-137.80713986108435</v>
      </c>
      <c r="Z109" s="107" t="s">
        <v>31</v>
      </c>
      <c r="AA109" s="108"/>
      <c r="AB109" s="109"/>
      <c r="AC109" s="110" t="s">
        <v>4</v>
      </c>
      <c r="AD109" s="112">
        <f t="shared" ref="AD109:AO109" si="237">AD$96-AD$108+AD104</f>
        <v>-137.85551069646229</v>
      </c>
      <c r="AE109" s="112">
        <f t="shared" si="237"/>
        <v>-137.76677008503162</v>
      </c>
      <c r="AF109" s="112">
        <f t="shared" si="237"/>
        <v>-137.80682497452625</v>
      </c>
      <c r="AG109" s="112">
        <f t="shared" si="237"/>
        <v>-137.76330107549893</v>
      </c>
      <c r="AH109" s="112">
        <f t="shared" si="237"/>
        <v>-137.80953666497913</v>
      </c>
      <c r="AI109" s="113">
        <f t="shared" si="237"/>
        <v>-137.81155482426823</v>
      </c>
      <c r="AJ109" s="112">
        <f t="shared" si="237"/>
        <v>-137.84510156374532</v>
      </c>
      <c r="AK109" s="112">
        <f t="shared" si="237"/>
        <v>-137.8395798396364</v>
      </c>
      <c r="AL109" s="112">
        <f t="shared" si="237"/>
        <v>-137.82926326346589</v>
      </c>
      <c r="AM109" s="112">
        <f t="shared" si="237"/>
        <v>-137.80585911466252</v>
      </c>
      <c r="AN109" s="112">
        <f t="shared" si="237"/>
        <v>-137.76492042883757</v>
      </c>
      <c r="AO109" s="113">
        <f t="shared" si="237"/>
        <v>-137.83554518567496</v>
      </c>
      <c r="AP109" s="107" t="s">
        <v>31</v>
      </c>
      <c r="AQ109" s="108"/>
      <c r="AR109" s="109"/>
      <c r="AS109" s="110" t="s">
        <v>4</v>
      </c>
      <c r="AT109" s="112">
        <f t="shared" ref="AT109:BE109" si="238">AT$96-AT$108+AT104</f>
        <v>-137.85551070476404</v>
      </c>
      <c r="AU109" s="112">
        <f t="shared" si="238"/>
        <v>-137.81768046487892</v>
      </c>
      <c r="AV109" s="112">
        <f t="shared" si="238"/>
        <v>-137.82088505855026</v>
      </c>
      <c r="AW109" s="112">
        <f t="shared" si="238"/>
        <v>-137.84504144196109</v>
      </c>
      <c r="AX109" s="112">
        <f t="shared" si="238"/>
        <v>-137.76847907102436</v>
      </c>
      <c r="AY109" s="113">
        <f t="shared" si="238"/>
        <v>-137.84841727411154</v>
      </c>
      <c r="AZ109" s="112">
        <f t="shared" si="238"/>
        <v>-137.84510042898975</v>
      </c>
      <c r="BA109" s="112">
        <f t="shared" si="238"/>
        <v>-137.84351644977556</v>
      </c>
      <c r="BB109" s="112">
        <f t="shared" si="238"/>
        <v>-137.84946373012767</v>
      </c>
      <c r="BC109" s="112">
        <f t="shared" si="238"/>
        <v>-137.77613639481649</v>
      </c>
      <c r="BD109" s="112">
        <f t="shared" si="238"/>
        <v>-137.80114212013015</v>
      </c>
      <c r="BE109" s="113">
        <f t="shared" si="238"/>
        <v>-137.78281179005006</v>
      </c>
      <c r="BF109" s="184"/>
    </row>
    <row r="110" spans="1:58" ht="13" x14ac:dyDescent="0.3">
      <c r="J110" s="114" t="s">
        <v>66</v>
      </c>
      <c r="K110" s="115"/>
      <c r="L110" s="115"/>
      <c r="M110" s="116" t="s">
        <v>4</v>
      </c>
      <c r="N110" s="118">
        <f t="shared" ref="N110:Y110" si="239">$G$8</f>
        <v>-137.80818753952374</v>
      </c>
      <c r="O110" s="118">
        <f t="shared" si="239"/>
        <v>-137.80818753952374</v>
      </c>
      <c r="P110" s="118">
        <f t="shared" si="239"/>
        <v>-137.80818753952374</v>
      </c>
      <c r="Q110" s="118">
        <f t="shared" si="239"/>
        <v>-137.80818753952374</v>
      </c>
      <c r="R110" s="118">
        <f t="shared" si="239"/>
        <v>-137.80818753952374</v>
      </c>
      <c r="S110" s="118">
        <f t="shared" si="239"/>
        <v>-137.80818753952374</v>
      </c>
      <c r="T110" s="117">
        <f t="shared" si="239"/>
        <v>-137.80818753952374</v>
      </c>
      <c r="U110" s="118">
        <f t="shared" si="239"/>
        <v>-137.80818753952374</v>
      </c>
      <c r="V110" s="118">
        <f t="shared" si="239"/>
        <v>-137.80818753952374</v>
      </c>
      <c r="W110" s="118">
        <f t="shared" si="239"/>
        <v>-137.80818753952374</v>
      </c>
      <c r="X110" s="118">
        <f t="shared" si="239"/>
        <v>-137.80818753952374</v>
      </c>
      <c r="Y110" s="119">
        <f t="shared" si="239"/>
        <v>-137.80818753952374</v>
      </c>
      <c r="Z110" s="114" t="s">
        <v>66</v>
      </c>
      <c r="AA110" s="115"/>
      <c r="AB110" s="115"/>
      <c r="AC110" s="116" t="s">
        <v>4</v>
      </c>
      <c r="AD110" s="117">
        <f t="shared" ref="AD110:AI110" si="240">$G$8</f>
        <v>-137.80818753952374</v>
      </c>
      <c r="AE110" s="118">
        <f t="shared" si="240"/>
        <v>-137.80818753952374</v>
      </c>
      <c r="AF110" s="118">
        <f t="shared" si="240"/>
        <v>-137.80818753952374</v>
      </c>
      <c r="AG110" s="118">
        <f t="shared" si="240"/>
        <v>-137.80818753952374</v>
      </c>
      <c r="AH110" s="118">
        <f t="shared" si="240"/>
        <v>-137.80818753952374</v>
      </c>
      <c r="AI110" s="119">
        <f t="shared" si="240"/>
        <v>-137.80818753952374</v>
      </c>
      <c r="AJ110" s="117">
        <f t="shared" ref="AJ110:AO110" si="241">$G$8</f>
        <v>-137.80818753952374</v>
      </c>
      <c r="AK110" s="118">
        <f t="shared" si="241"/>
        <v>-137.80818753952374</v>
      </c>
      <c r="AL110" s="118">
        <f t="shared" si="241"/>
        <v>-137.80818753952374</v>
      </c>
      <c r="AM110" s="118">
        <f t="shared" si="241"/>
        <v>-137.80818753952374</v>
      </c>
      <c r="AN110" s="118">
        <f t="shared" si="241"/>
        <v>-137.80818753952374</v>
      </c>
      <c r="AO110" s="119">
        <f t="shared" si="241"/>
        <v>-137.80818753952374</v>
      </c>
      <c r="AP110" s="114" t="s">
        <v>66</v>
      </c>
      <c r="AQ110" s="115"/>
      <c r="AR110" s="115"/>
      <c r="AS110" s="116" t="s">
        <v>4</v>
      </c>
      <c r="AT110" s="117">
        <f>$G$8</f>
        <v>-137.80818753952374</v>
      </c>
      <c r="AU110" s="118">
        <f t="shared" ref="AU110:BE110" si="242">$G$8</f>
        <v>-137.80818753952374</v>
      </c>
      <c r="AV110" s="118">
        <f t="shared" si="242"/>
        <v>-137.80818753952374</v>
      </c>
      <c r="AW110" s="118">
        <f t="shared" si="242"/>
        <v>-137.80818753952374</v>
      </c>
      <c r="AX110" s="118">
        <f t="shared" si="242"/>
        <v>-137.80818753952374</v>
      </c>
      <c r="AY110" s="118">
        <f t="shared" si="242"/>
        <v>-137.80818753952374</v>
      </c>
      <c r="AZ110" s="117">
        <f>$G$8</f>
        <v>-137.80818753952374</v>
      </c>
      <c r="BA110" s="118">
        <f t="shared" si="242"/>
        <v>-137.80818753952374</v>
      </c>
      <c r="BB110" s="118">
        <f t="shared" si="242"/>
        <v>-137.80818753952374</v>
      </c>
      <c r="BC110" s="118">
        <f t="shared" si="242"/>
        <v>-137.80818753952374</v>
      </c>
      <c r="BD110" s="118">
        <f t="shared" si="242"/>
        <v>-137.80818753952374</v>
      </c>
      <c r="BE110" s="226">
        <f t="shared" si="242"/>
        <v>-137.80818753952374</v>
      </c>
      <c r="BF110" s="184"/>
    </row>
    <row r="111" spans="1:58" ht="13" x14ac:dyDescent="0.3">
      <c r="J111" s="67" t="s">
        <v>23</v>
      </c>
      <c r="K111" s="41"/>
      <c r="L111" s="65"/>
      <c r="M111" s="69" t="s">
        <v>1</v>
      </c>
      <c r="N111" s="57">
        <f t="shared" ref="N111:Y111" si="243">N110-N109</f>
        <v>1.5856001037320766E-2</v>
      </c>
      <c r="O111" s="58">
        <f t="shared" si="243"/>
        <v>-1.1696061893218257E-2</v>
      </c>
      <c r="P111" s="58">
        <f t="shared" si="243"/>
        <v>-1.4756100941326622E-4</v>
      </c>
      <c r="Q111" s="58">
        <f t="shared" si="243"/>
        <v>3.022267107337484E-2</v>
      </c>
      <c r="R111" s="58">
        <f t="shared" si="243"/>
        <v>-4.0135701208839691E-2</v>
      </c>
      <c r="S111" s="59">
        <f t="shared" si="243"/>
        <v>4.3475067917398746E-2</v>
      </c>
      <c r="T111" s="57">
        <f t="shared" si="243"/>
        <v>3.6912953933551762E-2</v>
      </c>
      <c r="U111" s="58">
        <f t="shared" si="243"/>
        <v>-4.30829934368262E-2</v>
      </c>
      <c r="V111" s="58">
        <f t="shared" si="243"/>
        <v>-3.589669975013976E-3</v>
      </c>
      <c r="W111" s="58">
        <f t="shared" si="243"/>
        <v>-4.7684536774369235E-2</v>
      </c>
      <c r="X111" s="58">
        <f t="shared" si="243"/>
        <v>-2.1491047132258245E-3</v>
      </c>
      <c r="Y111" s="59">
        <f t="shared" si="243"/>
        <v>-1.047678439391575E-3</v>
      </c>
      <c r="Z111" s="67" t="s">
        <v>23</v>
      </c>
      <c r="AA111" s="41"/>
      <c r="AB111" s="65"/>
      <c r="AC111" s="69" t="s">
        <v>1</v>
      </c>
      <c r="AD111" s="57">
        <f t="shared" ref="AD111:AO111" si="244">AD110-AD109</f>
        <v>4.7323156938546163E-2</v>
      </c>
      <c r="AE111" s="58">
        <f t="shared" si="244"/>
        <v>-4.1417454492119532E-2</v>
      </c>
      <c r="AF111" s="58">
        <f t="shared" si="244"/>
        <v>-1.3625649974926546E-3</v>
      </c>
      <c r="AG111" s="58">
        <f t="shared" si="244"/>
        <v>-4.4886464024813222E-2</v>
      </c>
      <c r="AH111" s="58">
        <f t="shared" si="244"/>
        <v>1.3491254553912313E-3</v>
      </c>
      <c r="AI111" s="59">
        <f t="shared" si="244"/>
        <v>3.3672847444847775E-3</v>
      </c>
      <c r="AJ111" s="57">
        <f t="shared" si="244"/>
        <v>3.6914024221573527E-2</v>
      </c>
      <c r="AK111" s="58">
        <f t="shared" si="244"/>
        <v>3.1392300112656812E-2</v>
      </c>
      <c r="AL111" s="58">
        <f t="shared" si="244"/>
        <v>2.1075723942146851E-2</v>
      </c>
      <c r="AM111" s="58">
        <f t="shared" si="244"/>
        <v>-2.3284248612185365E-3</v>
      </c>
      <c r="AN111" s="58">
        <f t="shared" si="244"/>
        <v>-4.3267110686173282E-2</v>
      </c>
      <c r="AO111" s="59">
        <f t="shared" si="244"/>
        <v>2.7357646151216386E-2</v>
      </c>
      <c r="AP111" s="67" t="s">
        <v>23</v>
      </c>
      <c r="AQ111" s="41"/>
      <c r="AR111" s="65"/>
      <c r="AS111" s="69" t="s">
        <v>1</v>
      </c>
      <c r="AT111" s="57">
        <f t="shared" ref="AT111:BE111" si="245">AT110-AT109</f>
        <v>4.7323165240300114E-2</v>
      </c>
      <c r="AU111" s="58">
        <f t="shared" si="245"/>
        <v>9.49292535517543E-3</v>
      </c>
      <c r="AV111" s="58">
        <f t="shared" si="245"/>
        <v>1.2697519026517057E-2</v>
      </c>
      <c r="AW111" s="58">
        <f t="shared" si="245"/>
        <v>3.6853902437343322E-2</v>
      </c>
      <c r="AX111" s="58">
        <f t="shared" si="245"/>
        <v>-3.9708468499384253E-2</v>
      </c>
      <c r="AY111" s="59">
        <f t="shared" si="245"/>
        <v>4.0229734587796884E-2</v>
      </c>
      <c r="AZ111" s="57">
        <f t="shared" si="245"/>
        <v>3.6912889466009347E-2</v>
      </c>
      <c r="BA111" s="58">
        <f t="shared" si="245"/>
        <v>3.5328910251820389E-2</v>
      </c>
      <c r="BB111" s="58">
        <f t="shared" si="245"/>
        <v>4.1276190603923624E-2</v>
      </c>
      <c r="BC111" s="58">
        <f t="shared" si="245"/>
        <v>-3.2051144707253343E-2</v>
      </c>
      <c r="BD111" s="58">
        <f t="shared" si="245"/>
        <v>-7.045419393591601E-3</v>
      </c>
      <c r="BE111" s="59">
        <f t="shared" si="245"/>
        <v>-2.5375749473681708E-2</v>
      </c>
      <c r="BF111" s="184"/>
    </row>
    <row r="112" spans="1:58" ht="13.5" thickBot="1" x14ac:dyDescent="0.35">
      <c r="J112" s="120" t="s">
        <v>36</v>
      </c>
      <c r="K112" s="121"/>
      <c r="L112" s="122"/>
      <c r="M112" s="123" t="s">
        <v>37</v>
      </c>
      <c r="N112" s="124">
        <f t="shared" ref="N112:Y112" si="246">1000*N97</f>
        <v>2479.7755560000001</v>
      </c>
      <c r="O112" s="125">
        <f t="shared" si="246"/>
        <v>1416.315167</v>
      </c>
      <c r="P112" s="125">
        <f t="shared" si="246"/>
        <v>853.41278799999998</v>
      </c>
      <c r="Q112" s="125">
        <f t="shared" si="246"/>
        <v>597.25239999999997</v>
      </c>
      <c r="R112" s="125">
        <f t="shared" si="246"/>
        <v>447.87416200000001</v>
      </c>
      <c r="S112" s="126">
        <f t="shared" si="246"/>
        <v>359.87662</v>
      </c>
      <c r="T112" s="124">
        <f t="shared" si="246"/>
        <v>624.40034700000001</v>
      </c>
      <c r="U112" s="125">
        <f t="shared" si="246"/>
        <v>343.67899199999999</v>
      </c>
      <c r="V112" s="125">
        <f t="shared" si="246"/>
        <v>207.08091999999999</v>
      </c>
      <c r="W112" s="125">
        <f t="shared" si="246"/>
        <v>143.25771500000002</v>
      </c>
      <c r="X112" s="125">
        <f t="shared" si="246"/>
        <v>108.664276</v>
      </c>
      <c r="Y112" s="126">
        <f t="shared" si="246"/>
        <v>86.306550999999999</v>
      </c>
      <c r="Z112" s="120" t="s">
        <v>36</v>
      </c>
      <c r="AA112" s="121"/>
      <c r="AB112" s="122"/>
      <c r="AC112" s="123" t="s">
        <v>37</v>
      </c>
      <c r="AD112" s="124">
        <f t="shared" ref="AD112:AO112" si="247">1000*AD97</f>
        <v>2488.7635069999997</v>
      </c>
      <c r="AE112" s="125">
        <f t="shared" si="247"/>
        <v>1368.2104879999999</v>
      </c>
      <c r="AF112" s="125">
        <f t="shared" si="247"/>
        <v>824.44243800000004</v>
      </c>
      <c r="AG112" s="125">
        <f t="shared" si="247"/>
        <v>570.37481199999991</v>
      </c>
      <c r="AH112" s="125">
        <f t="shared" si="247"/>
        <v>432.673542</v>
      </c>
      <c r="AI112" s="126">
        <f t="shared" si="247"/>
        <v>343.68481099999997</v>
      </c>
      <c r="AJ112" s="124">
        <f t="shared" si="247"/>
        <v>624.35237600000005</v>
      </c>
      <c r="AK112" s="125">
        <f t="shared" si="247"/>
        <v>302.69741799999997</v>
      </c>
      <c r="AL112" s="125">
        <f t="shared" si="247"/>
        <v>178.124134</v>
      </c>
      <c r="AM112" s="125">
        <f t="shared" si="247"/>
        <v>121.681274</v>
      </c>
      <c r="AN112" s="125">
        <f t="shared" si="247"/>
        <v>90.043631000000005</v>
      </c>
      <c r="AO112" s="126">
        <f t="shared" si="247"/>
        <v>71.358896999999999</v>
      </c>
      <c r="AP112" s="120" t="s">
        <v>36</v>
      </c>
      <c r="AQ112" s="121"/>
      <c r="AR112" s="122"/>
      <c r="AS112" s="123" t="s">
        <v>37</v>
      </c>
      <c r="AT112" s="124">
        <f t="shared" ref="AT112:BE112" si="248">1000*AT97</f>
        <v>24887.763590999999</v>
      </c>
      <c r="AU112" s="125">
        <f t="shared" si="248"/>
        <v>14327.167381000001</v>
      </c>
      <c r="AV112" s="125">
        <f t="shared" si="248"/>
        <v>8632.9718990000001</v>
      </c>
      <c r="AW112" s="125">
        <f t="shared" si="248"/>
        <v>6041.7161169999999</v>
      </c>
      <c r="AX112" s="125">
        <f t="shared" si="248"/>
        <v>4530.6477370000002</v>
      </c>
      <c r="AY112" s="126">
        <f t="shared" si="248"/>
        <v>3640.4936120000002</v>
      </c>
      <c r="AZ112" s="124">
        <f t="shared" si="248"/>
        <v>6244.0351339999997</v>
      </c>
      <c r="BA112" s="125">
        <f t="shared" si="248"/>
        <v>3598.8212140000001</v>
      </c>
      <c r="BB112" s="125">
        <f t="shared" si="248"/>
        <v>2168.5036339999997</v>
      </c>
      <c r="BC112" s="125">
        <f t="shared" si="248"/>
        <v>1500.2372789999999</v>
      </c>
      <c r="BD112" s="125">
        <f t="shared" si="248"/>
        <v>1138.045611</v>
      </c>
      <c r="BE112" s="126">
        <f t="shared" si="248"/>
        <v>903.98094500000002</v>
      </c>
      <c r="BF112" s="184"/>
    </row>
    <row r="113" spans="58:67" x14ac:dyDescent="0.25">
      <c r="BF113" s="184"/>
    </row>
    <row r="114" spans="58:67" ht="13" x14ac:dyDescent="0.3">
      <c r="BF114" s="184"/>
      <c r="BO114" s="1"/>
    </row>
    <row r="115" spans="58:67" x14ac:dyDescent="0.25">
      <c r="BF115" s="184"/>
    </row>
    <row r="116" spans="58:67" ht="13" x14ac:dyDescent="0.3">
      <c r="BF116" s="184"/>
      <c r="BN116" s="172"/>
    </row>
    <row r="117" spans="58:67" x14ac:dyDescent="0.25">
      <c r="BF117" s="184"/>
    </row>
    <row r="118" spans="58:67" x14ac:dyDescent="0.25">
      <c r="BF118" s="184"/>
    </row>
    <row r="119" spans="58:67" x14ac:dyDescent="0.25">
      <c r="BF119" s="184"/>
      <c r="BN119" s="90"/>
    </row>
    <row r="120" spans="58:67" x14ac:dyDescent="0.25">
      <c r="BF120" s="184"/>
      <c r="BN120" s="90"/>
    </row>
    <row r="121" spans="58:67" x14ac:dyDescent="0.25">
      <c r="BF121" s="184"/>
      <c r="BN121" s="90"/>
    </row>
    <row r="122" spans="58:67" x14ac:dyDescent="0.25">
      <c r="BF122" s="184"/>
      <c r="BN122" s="90"/>
    </row>
    <row r="123" spans="58:67" x14ac:dyDescent="0.25">
      <c r="BF123" s="184"/>
      <c r="BN123" s="90"/>
    </row>
    <row r="124" spans="58:67" x14ac:dyDescent="0.25">
      <c r="BF124" s="184"/>
      <c r="BN124" s="90"/>
    </row>
    <row r="125" spans="58:67" ht="13" x14ac:dyDescent="0.3">
      <c r="BF125" s="184"/>
      <c r="BN125" s="172"/>
    </row>
    <row r="126" spans="58:67" x14ac:dyDescent="0.25">
      <c r="BF126" s="184"/>
    </row>
    <row r="127" spans="58:67" x14ac:dyDescent="0.25">
      <c r="BF127" s="184"/>
    </row>
    <row r="128" spans="58:67" x14ac:dyDescent="0.25">
      <c r="BF128" s="184"/>
    </row>
    <row r="129" spans="1:58" x14ac:dyDescent="0.25">
      <c r="BF129" s="184"/>
    </row>
    <row r="130" spans="1:58" x14ac:dyDescent="0.25">
      <c r="BF130" s="184"/>
    </row>
    <row r="131" spans="1:58" x14ac:dyDescent="0.25">
      <c r="BF131" s="184"/>
    </row>
    <row r="132" spans="1:58" x14ac:dyDescent="0.25">
      <c r="BF132" s="184"/>
    </row>
    <row r="133" spans="1:58" x14ac:dyDescent="0.25">
      <c r="BF133" s="184"/>
    </row>
    <row r="134" spans="1:58" x14ac:dyDescent="0.25">
      <c r="BF134" s="184"/>
    </row>
    <row r="135" spans="1:58" x14ac:dyDescent="0.25">
      <c r="BF135" s="184"/>
    </row>
    <row r="136" spans="1:58" x14ac:dyDescent="0.25">
      <c r="BF136" s="184"/>
    </row>
    <row r="137" spans="1:58" x14ac:dyDescent="0.25">
      <c r="BF137" s="184"/>
    </row>
    <row r="138" spans="1:58" x14ac:dyDescent="0.25">
      <c r="BF138" s="184"/>
    </row>
    <row r="139" spans="1:58" x14ac:dyDescent="0.25">
      <c r="BF139" s="184"/>
    </row>
    <row r="140" spans="1:58" x14ac:dyDescent="0.25">
      <c r="BF140" s="184"/>
    </row>
    <row r="141" spans="1:58" x14ac:dyDescent="0.25">
      <c r="BF141" s="184"/>
    </row>
    <row r="142" spans="1:58" x14ac:dyDescent="0.25">
      <c r="BF142" s="184"/>
    </row>
    <row r="143" spans="1:58" x14ac:dyDescent="0.25">
      <c r="BF143" s="184"/>
    </row>
    <row r="144" spans="1:58" x14ac:dyDescent="0.25">
      <c r="A144" s="73"/>
      <c r="L144" s="73"/>
      <c r="BF144" s="184"/>
    </row>
    <row r="145" spans="1:66" ht="13" x14ac:dyDescent="0.3">
      <c r="A145" s="183"/>
      <c r="B145" s="183"/>
      <c r="C145" s="183"/>
      <c r="D145" s="183"/>
      <c r="E145" s="183"/>
      <c r="L145" s="183"/>
      <c r="M145" s="183"/>
      <c r="N145" s="183"/>
      <c r="O145" s="183"/>
      <c r="P145" s="183"/>
      <c r="Q145" s="184"/>
      <c r="R145" s="184"/>
      <c r="BF145" s="184"/>
    </row>
    <row r="146" spans="1:66" x14ac:dyDescent="0.25">
      <c r="BF146" s="184"/>
      <c r="BN146" s="90"/>
    </row>
    <row r="147" spans="1:66" x14ac:dyDescent="0.25">
      <c r="BF147" s="184"/>
      <c r="BN147" s="90"/>
    </row>
    <row r="148" spans="1:66" x14ac:dyDescent="0.25">
      <c r="BF148" s="184"/>
      <c r="BN148" s="90"/>
    </row>
    <row r="149" spans="1:66" x14ac:dyDescent="0.25">
      <c r="E149" s="169"/>
      <c r="L149" s="73"/>
      <c r="O149" s="169"/>
      <c r="Q149" s="169"/>
      <c r="BF149" s="184"/>
      <c r="BN149" s="90"/>
    </row>
    <row r="150" spans="1:66" x14ac:dyDescent="0.25">
      <c r="BF150" s="184"/>
      <c r="BN150" s="90"/>
    </row>
    <row r="151" spans="1:66" x14ac:dyDescent="0.25">
      <c r="BF151" s="184"/>
      <c r="BN151" s="90"/>
    </row>
    <row r="152" spans="1:66" x14ac:dyDescent="0.25">
      <c r="BF152" s="184"/>
    </row>
    <row r="153" spans="1:66" x14ac:dyDescent="0.25">
      <c r="BF153" s="184"/>
    </row>
    <row r="154" spans="1:66" x14ac:dyDescent="0.25">
      <c r="BF154" s="184"/>
    </row>
    <row r="155" spans="1:66" x14ac:dyDescent="0.25">
      <c r="BF155" s="184"/>
    </row>
    <row r="156" spans="1:66" x14ac:dyDescent="0.25">
      <c r="BF156" s="184"/>
    </row>
    <row r="157" spans="1:66" x14ac:dyDescent="0.25">
      <c r="BF157" s="184"/>
    </row>
    <row r="158" spans="1:66" x14ac:dyDescent="0.25">
      <c r="BF158" s="184"/>
    </row>
    <row r="159" spans="1:66" x14ac:dyDescent="0.25">
      <c r="BF159" s="184"/>
    </row>
    <row r="160" spans="1:66" x14ac:dyDescent="0.25">
      <c r="BF160" s="184"/>
    </row>
    <row r="161" spans="58:66" x14ac:dyDescent="0.25">
      <c r="BF161" s="184"/>
    </row>
    <row r="162" spans="58:66" x14ac:dyDescent="0.25">
      <c r="BF162" s="184"/>
    </row>
    <row r="163" spans="58:66" x14ac:dyDescent="0.25">
      <c r="BF163" s="184"/>
    </row>
    <row r="164" spans="58:66" x14ac:dyDescent="0.25">
      <c r="BF164" s="184"/>
    </row>
    <row r="165" spans="58:66" x14ac:dyDescent="0.25">
      <c r="BF165" s="184"/>
    </row>
    <row r="166" spans="58:66" x14ac:dyDescent="0.25">
      <c r="BF166" s="184"/>
    </row>
    <row r="167" spans="58:66" x14ac:dyDescent="0.25">
      <c r="BF167" s="184"/>
    </row>
    <row r="168" spans="58:66" x14ac:dyDescent="0.25">
      <c r="BF168" s="184"/>
    </row>
    <row r="169" spans="58:66" ht="13" thickBot="1" x14ac:dyDescent="0.3">
      <c r="BF169" s="231"/>
    </row>
    <row r="170" spans="58:66" x14ac:dyDescent="0.25">
      <c r="BF170" s="184"/>
      <c r="BM170" s="232"/>
      <c r="BN170" s="171"/>
    </row>
    <row r="171" spans="58:66" x14ac:dyDescent="0.25">
      <c r="BF171" s="184"/>
    </row>
    <row r="172" spans="58:66" x14ac:dyDescent="0.25">
      <c r="BF172" s="184"/>
    </row>
    <row r="173" spans="58:66" x14ac:dyDescent="0.25">
      <c r="BF173" s="184"/>
    </row>
    <row r="174" spans="58:66" x14ac:dyDescent="0.25">
      <c r="BF174" s="184"/>
    </row>
    <row r="175" spans="58:66" x14ac:dyDescent="0.25">
      <c r="BF175" s="184"/>
    </row>
    <row r="176" spans="58:66" x14ac:dyDescent="0.25">
      <c r="BF176" s="184"/>
    </row>
    <row r="177" spans="1:58" x14ac:dyDescent="0.25">
      <c r="BF177" s="184"/>
    </row>
    <row r="178" spans="1:58" x14ac:dyDescent="0.25">
      <c r="BF178" s="184"/>
    </row>
    <row r="179" spans="1:58" x14ac:dyDescent="0.25">
      <c r="BF179" s="184"/>
    </row>
    <row r="180" spans="1:58" x14ac:dyDescent="0.25">
      <c r="BF180" s="184"/>
    </row>
    <row r="181" spans="1:58" x14ac:dyDescent="0.25">
      <c r="BF181" s="184"/>
    </row>
    <row r="182" spans="1:58" x14ac:dyDescent="0.25">
      <c r="BF182" s="184"/>
    </row>
    <row r="183" spans="1:58" x14ac:dyDescent="0.25">
      <c r="BF183" s="184"/>
    </row>
    <row r="184" spans="1:58" x14ac:dyDescent="0.25">
      <c r="BF184" s="184"/>
    </row>
    <row r="185" spans="1:58" x14ac:dyDescent="0.25">
      <c r="BF185" s="184"/>
    </row>
    <row r="186" spans="1:58" x14ac:dyDescent="0.25">
      <c r="BF186" s="184"/>
    </row>
    <row r="187" spans="1:58" x14ac:dyDescent="0.25">
      <c r="BF187" s="184"/>
    </row>
    <row r="188" spans="1:58" x14ac:dyDescent="0.25">
      <c r="BF188" s="184"/>
    </row>
    <row r="189" spans="1:58" x14ac:dyDescent="0.25">
      <c r="A189" s="73"/>
      <c r="BF189" s="184"/>
    </row>
    <row r="190" spans="1:58" x14ac:dyDescent="0.25">
      <c r="BF190" s="184"/>
    </row>
    <row r="191" spans="1:58" ht="13" x14ac:dyDescent="0.3">
      <c r="A191" s="183"/>
      <c r="B191" s="183"/>
      <c r="BF191" s="184"/>
    </row>
    <row r="192" spans="1:58" x14ac:dyDescent="0.25">
      <c r="BF192" s="184"/>
    </row>
    <row r="193" spans="12:58" x14ac:dyDescent="0.25">
      <c r="L193" s="185"/>
      <c r="M193" s="184"/>
      <c r="N193" s="184"/>
      <c r="O193" s="184"/>
      <c r="P193" s="184"/>
      <c r="Q193" s="184"/>
      <c r="BF193" s="184"/>
    </row>
    <row r="194" spans="12:58" ht="13" x14ac:dyDescent="0.3">
      <c r="L194" s="183"/>
      <c r="M194" s="183"/>
      <c r="N194" s="183"/>
      <c r="O194" s="183"/>
      <c r="P194" s="183"/>
      <c r="Q194" s="184"/>
      <c r="BF194" s="184"/>
    </row>
    <row r="195" spans="12:58" x14ac:dyDescent="0.25">
      <c r="L195" s="184"/>
      <c r="M195" s="184"/>
      <c r="N195" s="184"/>
      <c r="O195" s="184"/>
      <c r="P195" s="184"/>
      <c r="Q195" s="184"/>
      <c r="BF195" s="184"/>
    </row>
    <row r="196" spans="12:58" x14ac:dyDescent="0.25">
      <c r="L196" s="184"/>
      <c r="M196" s="184"/>
      <c r="N196" s="184"/>
      <c r="O196" s="184"/>
      <c r="P196" s="184"/>
      <c r="Q196" s="184"/>
      <c r="BF196" s="184"/>
    </row>
    <row r="197" spans="12:58" x14ac:dyDescent="0.25">
      <c r="L197" s="184"/>
      <c r="M197" s="184"/>
      <c r="N197" s="184"/>
      <c r="O197" s="184"/>
      <c r="P197" s="184"/>
      <c r="Q197" s="184"/>
      <c r="BF197" s="184"/>
    </row>
    <row r="198" spans="12:58" x14ac:dyDescent="0.25">
      <c r="L198" s="184"/>
      <c r="M198" s="184"/>
      <c r="N198" s="184"/>
      <c r="O198" s="184"/>
      <c r="P198" s="184"/>
      <c r="Q198" s="184"/>
      <c r="BF198" s="184"/>
    </row>
    <row r="199" spans="12:58" x14ac:dyDescent="0.25">
      <c r="BF199" s="184"/>
    </row>
    <row r="200" spans="12:58" x14ac:dyDescent="0.25">
      <c r="BF200" s="184"/>
    </row>
    <row r="201" spans="12:58" x14ac:dyDescent="0.25">
      <c r="BF201" s="184"/>
    </row>
    <row r="202" spans="12:58" x14ac:dyDescent="0.25">
      <c r="L202" s="73"/>
      <c r="O202" s="169"/>
      <c r="Q202" s="169"/>
      <c r="T202" s="169"/>
      <c r="V202" s="169"/>
      <c r="BF202" s="184"/>
    </row>
    <row r="203" spans="12:58" x14ac:dyDescent="0.25">
      <c r="BF203" s="184"/>
    </row>
    <row r="204" spans="12:58" x14ac:dyDescent="0.25">
      <c r="BF204" s="184"/>
    </row>
    <row r="205" spans="12:58" x14ac:dyDescent="0.25">
      <c r="BF205" s="184"/>
    </row>
    <row r="206" spans="12:58" x14ac:dyDescent="0.25">
      <c r="BF206" s="184"/>
    </row>
    <row r="207" spans="12:58" x14ac:dyDescent="0.25">
      <c r="T207" s="184"/>
      <c r="U207" s="184"/>
      <c r="V207" s="184"/>
      <c r="BF207" s="184"/>
    </row>
    <row r="208" spans="12:58" x14ac:dyDescent="0.25">
      <c r="BF208" s="184"/>
    </row>
    <row r="209" spans="58:58" x14ac:dyDescent="0.25">
      <c r="BF209" s="184"/>
    </row>
    <row r="210" spans="58:58" x14ac:dyDescent="0.25">
      <c r="BF210" s="184"/>
    </row>
    <row r="211" spans="58:58" x14ac:dyDescent="0.25">
      <c r="BF211" s="184"/>
    </row>
    <row r="212" spans="58:58" x14ac:dyDescent="0.25">
      <c r="BF212" s="184"/>
    </row>
    <row r="213" spans="58:58" x14ac:dyDescent="0.25">
      <c r="BF213" s="184"/>
    </row>
    <row r="214" spans="58:58" x14ac:dyDescent="0.25">
      <c r="BF214" s="184"/>
    </row>
    <row r="215" spans="58:58" x14ac:dyDescent="0.25">
      <c r="BF215" s="184"/>
    </row>
    <row r="216" spans="58:58" x14ac:dyDescent="0.25">
      <c r="BF216" s="184"/>
    </row>
    <row r="217" spans="58:58" x14ac:dyDescent="0.25">
      <c r="BF217" s="184"/>
    </row>
    <row r="218" spans="58:58" x14ac:dyDescent="0.25">
      <c r="BF218" s="184"/>
    </row>
    <row r="219" spans="58:58" x14ac:dyDescent="0.25">
      <c r="BF219" s="184"/>
    </row>
    <row r="220" spans="58:58" x14ac:dyDescent="0.25">
      <c r="BF220" s="184"/>
    </row>
    <row r="221" spans="58:58" x14ac:dyDescent="0.25">
      <c r="BF221" s="184"/>
    </row>
    <row r="222" spans="58:58" x14ac:dyDescent="0.25">
      <c r="BF222" s="184"/>
    </row>
    <row r="223" spans="58:58" x14ac:dyDescent="0.25">
      <c r="BF223" s="184"/>
    </row>
    <row r="224" spans="58:58" x14ac:dyDescent="0.25">
      <c r="BF224" s="184"/>
    </row>
    <row r="225" spans="58:58" x14ac:dyDescent="0.25">
      <c r="BF225" s="184"/>
    </row>
    <row r="226" spans="58:58" x14ac:dyDescent="0.25">
      <c r="BF226" s="184"/>
    </row>
    <row r="227" spans="58:58" x14ac:dyDescent="0.25">
      <c r="BF227" s="184"/>
    </row>
    <row r="228" spans="58:58" x14ac:dyDescent="0.25">
      <c r="BF228" s="184"/>
    </row>
    <row r="229" spans="58:58" x14ac:dyDescent="0.25">
      <c r="BF229" s="184"/>
    </row>
    <row r="230" spans="58:58" x14ac:dyDescent="0.25">
      <c r="BF230" s="184"/>
    </row>
    <row r="231" spans="58:58" x14ac:dyDescent="0.25">
      <c r="BF231" s="184"/>
    </row>
    <row r="232" spans="58:58" x14ac:dyDescent="0.25">
      <c r="BF232" s="184"/>
    </row>
    <row r="233" spans="58:58" x14ac:dyDescent="0.25">
      <c r="BF233" s="184"/>
    </row>
    <row r="234" spans="58:58" x14ac:dyDescent="0.25">
      <c r="BF234" s="184"/>
    </row>
    <row r="235" spans="58:58" x14ac:dyDescent="0.25">
      <c r="BF235" s="184"/>
    </row>
    <row r="236" spans="58:58" x14ac:dyDescent="0.25">
      <c r="BF236" s="184"/>
    </row>
    <row r="237" spans="58:58" x14ac:dyDescent="0.25">
      <c r="BF237" s="184"/>
    </row>
    <row r="238" spans="58:58" x14ac:dyDescent="0.25">
      <c r="BF238" s="184"/>
    </row>
    <row r="239" spans="58:58" x14ac:dyDescent="0.25">
      <c r="BF239" s="184"/>
    </row>
    <row r="240" spans="58:58" x14ac:dyDescent="0.25">
      <c r="BF240" s="184"/>
    </row>
    <row r="241" spans="12:58" x14ac:dyDescent="0.25">
      <c r="BF241" s="184"/>
    </row>
    <row r="242" spans="12:58" x14ac:dyDescent="0.25">
      <c r="BF242" s="184"/>
    </row>
    <row r="243" spans="12:58" x14ac:dyDescent="0.25">
      <c r="L243" s="170"/>
      <c r="M243" s="170"/>
      <c r="N243" s="170"/>
      <c r="BF243" s="184"/>
    </row>
    <row r="244" spans="12:58" x14ac:dyDescent="0.25">
      <c r="BF244" s="184"/>
    </row>
    <row r="245" spans="12:58" x14ac:dyDescent="0.25">
      <c r="BF245" s="184"/>
    </row>
    <row r="246" spans="12:58" x14ac:dyDescent="0.25">
      <c r="BF246" s="184"/>
    </row>
    <row r="247" spans="12:58" x14ac:dyDescent="0.25">
      <c r="BF247" s="184"/>
    </row>
  </sheetData>
  <mergeCells count="9">
    <mergeCell ref="AZ4:BE4"/>
    <mergeCell ref="AT4:AY4"/>
    <mergeCell ref="B9:E9"/>
    <mergeCell ref="A18:H18"/>
    <mergeCell ref="A2:H2"/>
    <mergeCell ref="N4:S4"/>
    <mergeCell ref="T4:Y4"/>
    <mergeCell ref="AD4:AI4"/>
    <mergeCell ref="AJ4:AO4"/>
  </mergeCells>
  <phoneticPr fontId="3" type="noConversion"/>
  <conditionalFormatting sqref="AT111:BE111 AD21:AO21 N111:Y111 AT39:BF39 N39:Y39 AD39:AO39 AT57:BF57 AT75:BF75 AD57:AO57 AD75:AO75 N57:Y57 N75:Y75 AT21:BF21 CN39:CY41 CK39:CL41 N21:Y21 N93:Y93 AD93:AO93 AD111:AO111 AT93:BF93">
    <cfRule type="cellIs" dxfId="1" priority="11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74"/>
  <sheetViews>
    <sheetView topLeftCell="M43" zoomScale="85" workbookViewId="0">
      <selection activeCell="T78" sqref="T78"/>
    </sheetView>
  </sheetViews>
  <sheetFormatPr defaultRowHeight="12.5" x14ac:dyDescent="0.25"/>
  <cols>
    <col min="1" max="1" width="35" customWidth="1"/>
    <col min="7" max="7" width="10.7265625" customWidth="1"/>
    <col min="8" max="8" width="10.54296875" customWidth="1"/>
    <col min="12" max="12" width="41" customWidth="1"/>
    <col min="26" max="26" width="12.453125" customWidth="1"/>
    <col min="28" max="28" width="10.1796875" customWidth="1"/>
    <col min="38" max="38" width="51.453125" customWidth="1"/>
    <col min="45" max="49" width="9.54296875" bestFit="1" customWidth="1"/>
  </cols>
  <sheetData>
    <row r="1" spans="1:100" ht="20" x14ac:dyDescent="0.4">
      <c r="A1" s="341" t="s">
        <v>88</v>
      </c>
    </row>
    <row r="2" spans="1:100" ht="20" x14ac:dyDescent="0.4">
      <c r="A2" s="344" t="s">
        <v>90</v>
      </c>
    </row>
    <row r="4" spans="1:100" ht="13.5" thickBot="1" x14ac:dyDescent="0.35">
      <c r="A4" s="1" t="s">
        <v>5</v>
      </c>
    </row>
    <row r="5" spans="1:100" ht="13" x14ac:dyDescent="0.3">
      <c r="A5" s="38" t="s">
        <v>24</v>
      </c>
      <c r="B5" s="39">
        <v>9</v>
      </c>
      <c r="C5" s="39">
        <v>6</v>
      </c>
      <c r="D5" s="39">
        <v>4.5</v>
      </c>
      <c r="E5" s="39">
        <v>3</v>
      </c>
      <c r="F5" s="39">
        <v>1.8</v>
      </c>
      <c r="G5" s="191">
        <v>1.2</v>
      </c>
      <c r="H5" s="4" t="s">
        <v>25</v>
      </c>
      <c r="Z5" s="8"/>
    </row>
    <row r="6" spans="1:100" ht="13.5" thickBot="1" x14ac:dyDescent="0.35">
      <c r="A6" s="40" t="s">
        <v>6</v>
      </c>
      <c r="B6" s="9">
        <v>49.2</v>
      </c>
      <c r="C6" s="9">
        <v>45.54</v>
      </c>
      <c r="D6" s="9">
        <v>43.04</v>
      </c>
      <c r="E6" s="9">
        <v>39.520000000000003</v>
      </c>
      <c r="F6" s="9">
        <v>35.08</v>
      </c>
      <c r="G6" s="192">
        <v>31.5</v>
      </c>
      <c r="H6" s="6" t="s">
        <v>1</v>
      </c>
      <c r="J6" s="1"/>
      <c r="N6" s="376" t="s">
        <v>91</v>
      </c>
      <c r="O6" s="376"/>
      <c r="P6" s="376"/>
      <c r="Q6" s="376"/>
      <c r="R6" s="376"/>
      <c r="S6" s="376"/>
      <c r="T6" s="376" t="s">
        <v>92</v>
      </c>
      <c r="U6" s="376"/>
      <c r="V6" s="376"/>
      <c r="W6" s="376"/>
      <c r="X6" s="376"/>
      <c r="Y6" s="376"/>
      <c r="Z6" s="373" t="s">
        <v>65</v>
      </c>
      <c r="AA6" s="373"/>
      <c r="AB6" s="373"/>
      <c r="AC6" s="373"/>
      <c r="AD6" s="373"/>
      <c r="AE6" s="373"/>
      <c r="AF6" s="373" t="s">
        <v>69</v>
      </c>
      <c r="AG6" s="373"/>
      <c r="AH6" s="373"/>
      <c r="AI6" s="373"/>
      <c r="AJ6" s="373"/>
      <c r="AK6" s="373"/>
      <c r="AL6" s="279"/>
      <c r="AM6" s="279"/>
      <c r="AN6" s="372" t="s">
        <v>71</v>
      </c>
      <c r="AO6" s="372"/>
      <c r="AP6" s="372"/>
      <c r="AQ6" s="372"/>
      <c r="AR6" s="372"/>
      <c r="AS6" s="372"/>
      <c r="AT6" s="280" t="s">
        <v>72</v>
      </c>
      <c r="AU6" s="280"/>
      <c r="AV6" s="280"/>
      <c r="AW6" s="280"/>
      <c r="AX6" s="280"/>
      <c r="AY6" s="279"/>
    </row>
    <row r="7" spans="1:100" ht="13" x14ac:dyDescent="0.3">
      <c r="A7" s="5" t="s">
        <v>7</v>
      </c>
      <c r="B7" s="9">
        <v>71</v>
      </c>
      <c r="C7" s="9">
        <v>71</v>
      </c>
      <c r="D7" s="9">
        <v>150</v>
      </c>
      <c r="E7" s="9">
        <v>150</v>
      </c>
      <c r="F7" s="9">
        <v>150</v>
      </c>
      <c r="G7" s="192">
        <v>120</v>
      </c>
      <c r="H7" s="6" t="s">
        <v>8</v>
      </c>
      <c r="J7" s="61" t="s">
        <v>38</v>
      </c>
      <c r="K7" s="62"/>
      <c r="L7" s="63"/>
      <c r="M7" s="68" t="s">
        <v>37</v>
      </c>
      <c r="N7" s="158">
        <v>9</v>
      </c>
      <c r="O7" s="43">
        <v>9</v>
      </c>
      <c r="P7" s="43">
        <v>9</v>
      </c>
      <c r="Q7" s="43">
        <v>9</v>
      </c>
      <c r="R7" s="43">
        <v>9</v>
      </c>
      <c r="S7" s="44">
        <v>9</v>
      </c>
      <c r="T7" s="158">
        <v>9</v>
      </c>
      <c r="U7" s="356">
        <v>9</v>
      </c>
      <c r="V7" s="356">
        <v>9</v>
      </c>
      <c r="W7" s="356">
        <v>9</v>
      </c>
      <c r="X7" s="356">
        <v>9</v>
      </c>
      <c r="Y7" s="357">
        <v>9</v>
      </c>
      <c r="Z7" s="281">
        <v>9</v>
      </c>
      <c r="AA7" s="282">
        <v>9</v>
      </c>
      <c r="AB7" s="282">
        <v>9</v>
      </c>
      <c r="AC7" s="282">
        <v>9</v>
      </c>
      <c r="AD7" s="282">
        <v>9</v>
      </c>
      <c r="AE7" s="283">
        <v>9</v>
      </c>
      <c r="AF7" s="281">
        <v>9</v>
      </c>
      <c r="AG7" s="282">
        <v>9</v>
      </c>
      <c r="AH7" s="282">
        <v>9</v>
      </c>
      <c r="AI7" s="282">
        <v>9</v>
      </c>
      <c r="AJ7" s="282">
        <v>9</v>
      </c>
      <c r="AK7" s="283">
        <v>9</v>
      </c>
      <c r="AL7" s="284" t="s">
        <v>38</v>
      </c>
      <c r="AM7" s="285" t="s">
        <v>37</v>
      </c>
      <c r="AN7" s="281">
        <v>9</v>
      </c>
      <c r="AO7" s="282">
        <v>9</v>
      </c>
      <c r="AP7" s="282">
        <v>9</v>
      </c>
      <c r="AQ7" s="282">
        <v>9</v>
      </c>
      <c r="AR7" s="282">
        <v>9</v>
      </c>
      <c r="AS7" s="283">
        <v>9</v>
      </c>
      <c r="AT7" s="281">
        <v>9</v>
      </c>
      <c r="AU7" s="282">
        <v>9</v>
      </c>
      <c r="AV7" s="282">
        <v>9</v>
      </c>
      <c r="AW7" s="282">
        <v>9</v>
      </c>
      <c r="AX7" s="282">
        <v>9</v>
      </c>
      <c r="AY7" s="283">
        <v>9</v>
      </c>
    </row>
    <row r="8" spans="1:100" ht="13.5" thickBot="1" x14ac:dyDescent="0.35">
      <c r="A8" s="5" t="s">
        <v>9</v>
      </c>
      <c r="B8" s="3">
        <f t="shared" ref="B8:G8" si="0">-198.6+10*LOG10(B7)+60</f>
        <v>-120.08741651280923</v>
      </c>
      <c r="C8" s="3">
        <f t="shared" si="0"/>
        <v>-120.08741651280923</v>
      </c>
      <c r="D8" s="3">
        <f t="shared" si="0"/>
        <v>-116.83908740944318</v>
      </c>
      <c r="E8" s="3">
        <f t="shared" si="0"/>
        <v>-116.83908740944318</v>
      </c>
      <c r="F8" s="3">
        <f t="shared" si="0"/>
        <v>-116.83908740944318</v>
      </c>
      <c r="G8" s="193">
        <f t="shared" si="0"/>
        <v>-117.80818753952374</v>
      </c>
      <c r="H8" s="6" t="s">
        <v>10</v>
      </c>
      <c r="J8" s="105" t="s">
        <v>30</v>
      </c>
      <c r="K8" s="127"/>
      <c r="L8" s="128"/>
      <c r="M8" s="129" t="s">
        <v>4</v>
      </c>
      <c r="N8" s="99">
        <v>-41.3</v>
      </c>
      <c r="O8" s="100">
        <v>-41.3</v>
      </c>
      <c r="P8" s="100">
        <v>-41.3</v>
      </c>
      <c r="Q8" s="100">
        <v>-41.3</v>
      </c>
      <c r="R8" s="100">
        <v>-41.3</v>
      </c>
      <c r="S8" s="101">
        <v>-41.3</v>
      </c>
      <c r="T8" s="99">
        <v>-41.3</v>
      </c>
      <c r="U8" s="100">
        <v>-41.3</v>
      </c>
      <c r="V8" s="100">
        <v>-41.3</v>
      </c>
      <c r="W8" s="100">
        <v>-41.3</v>
      </c>
      <c r="X8" s="100">
        <v>-41.3</v>
      </c>
      <c r="Y8" s="101">
        <v>-41.3</v>
      </c>
      <c r="Z8" s="286">
        <v>-41.3</v>
      </c>
      <c r="AA8" s="287">
        <v>-41.3</v>
      </c>
      <c r="AB8" s="287">
        <v>-41.3</v>
      </c>
      <c r="AC8" s="287">
        <v>-41.3</v>
      </c>
      <c r="AD8" s="287">
        <v>-41.3</v>
      </c>
      <c r="AE8" s="288">
        <v>-41.3</v>
      </c>
      <c r="AF8" s="286">
        <v>-53.3</v>
      </c>
      <c r="AG8" s="287">
        <v>-53.3</v>
      </c>
      <c r="AH8" s="287">
        <v>-53.3</v>
      </c>
      <c r="AI8" s="287">
        <v>-53.3</v>
      </c>
      <c r="AJ8" s="287">
        <v>-53.3</v>
      </c>
      <c r="AK8" s="288">
        <v>-53.3</v>
      </c>
      <c r="AL8" s="289" t="s">
        <v>30</v>
      </c>
      <c r="AM8" s="290" t="s">
        <v>4</v>
      </c>
      <c r="AN8" s="286">
        <v>-21.3</v>
      </c>
      <c r="AO8" s="287">
        <v>-21.3</v>
      </c>
      <c r="AP8" s="287">
        <v>-21.3</v>
      </c>
      <c r="AQ8" s="287">
        <v>-21.3</v>
      </c>
      <c r="AR8" s="287">
        <v>-21.3</v>
      </c>
      <c r="AS8" s="288">
        <v>-21.3</v>
      </c>
      <c r="AT8" s="286">
        <v>-33.299999999999997</v>
      </c>
      <c r="AU8" s="287">
        <v>-33.299999999999997</v>
      </c>
      <c r="AV8" s="287">
        <v>-33.299999999999997</v>
      </c>
      <c r="AW8" s="287">
        <v>-33.299999999999997</v>
      </c>
      <c r="AX8" s="287">
        <v>-33.299999999999997</v>
      </c>
      <c r="AY8" s="288">
        <v>-33.299999999999997</v>
      </c>
    </row>
    <row r="9" spans="1:100" x14ac:dyDescent="0.25">
      <c r="A9" s="5" t="s">
        <v>11</v>
      </c>
      <c r="B9" s="2">
        <v>-1.33</v>
      </c>
      <c r="C9" s="2">
        <v>-1.33</v>
      </c>
      <c r="D9" s="2">
        <v>-1.33</v>
      </c>
      <c r="E9" s="2">
        <v>-1.33</v>
      </c>
      <c r="F9" s="2">
        <v>-1.33</v>
      </c>
      <c r="G9" s="194">
        <v>-1.33</v>
      </c>
      <c r="H9" s="6" t="s">
        <v>1</v>
      </c>
      <c r="J9" s="64" t="s">
        <v>26</v>
      </c>
      <c r="K9" s="41"/>
      <c r="L9" s="65"/>
      <c r="M9" s="69" t="s">
        <v>2</v>
      </c>
      <c r="N9" s="45">
        <v>8.0000000000000002E-3</v>
      </c>
      <c r="O9" s="45">
        <v>8.0000000000000002E-3</v>
      </c>
      <c r="P9" s="45">
        <v>8.0000000000000002E-3</v>
      </c>
      <c r="Q9" s="45">
        <v>8.0000000000000002E-3</v>
      </c>
      <c r="R9" s="45">
        <v>8.0000000000000002E-3</v>
      </c>
      <c r="S9" s="45">
        <v>8.0000000000000002E-3</v>
      </c>
      <c r="T9" s="45">
        <v>1E-4</v>
      </c>
      <c r="U9" s="45">
        <v>1E-4</v>
      </c>
      <c r="V9" s="45">
        <v>1E-4</v>
      </c>
      <c r="W9" s="45">
        <v>1E-4</v>
      </c>
      <c r="X9" s="45">
        <v>1E-4</v>
      </c>
      <c r="Y9" s="45">
        <v>1E-4</v>
      </c>
      <c r="Z9" s="291">
        <v>0.01</v>
      </c>
      <c r="AA9" s="292">
        <v>0.01</v>
      </c>
      <c r="AB9" s="292">
        <v>0.01</v>
      </c>
      <c r="AC9" s="292">
        <v>1.2532959347478809E-2</v>
      </c>
      <c r="AD9" s="292">
        <v>1.2534177979805447E-2</v>
      </c>
      <c r="AE9" s="293">
        <v>1.2533050370254943E-2</v>
      </c>
      <c r="AF9" s="291">
        <v>0.01</v>
      </c>
      <c r="AG9" s="292">
        <v>0.01</v>
      </c>
      <c r="AH9" s="292">
        <v>0.01</v>
      </c>
      <c r="AI9" s="292">
        <v>0.01</v>
      </c>
      <c r="AJ9" s="292">
        <v>0.01</v>
      </c>
      <c r="AK9" s="293">
        <v>0.01</v>
      </c>
      <c r="AL9" s="294" t="s">
        <v>26</v>
      </c>
      <c r="AM9" s="295" t="s">
        <v>2</v>
      </c>
      <c r="AN9" s="291">
        <v>1.5105932761469847</v>
      </c>
      <c r="AO9" s="292">
        <v>0.63052265001392716</v>
      </c>
      <c r="AP9" s="292">
        <v>0.37798028108246418</v>
      </c>
      <c r="AQ9" s="292">
        <v>0.26279230779788065</v>
      </c>
      <c r="AR9" s="292">
        <v>0.19818048071979108</v>
      </c>
      <c r="AS9" s="293">
        <v>0.15734212976036491</v>
      </c>
      <c r="AT9" s="291">
        <v>0.33568031845200752</v>
      </c>
      <c r="AU9" s="292">
        <v>0.13633317567874911</v>
      </c>
      <c r="AV9" s="292">
        <v>8.012719816658008E-2</v>
      </c>
      <c r="AW9" s="292">
        <v>5.4797080233464787E-2</v>
      </c>
      <c r="AX9" s="292">
        <v>4.0707079389308974E-2</v>
      </c>
      <c r="AY9" s="293">
        <v>3.280300244959368E-2</v>
      </c>
      <c r="CH9" s="12">
        <v>5.4675113195646645</v>
      </c>
      <c r="CI9" s="11">
        <v>6.0811251426232955</v>
      </c>
      <c r="CK9" s="12">
        <v>57</v>
      </c>
      <c r="CL9" s="11">
        <v>57</v>
      </c>
      <c r="CM9" s="12">
        <v>26</v>
      </c>
      <c r="CN9" s="11">
        <v>26</v>
      </c>
      <c r="CO9" s="12">
        <v>16.655568863810608</v>
      </c>
      <c r="CP9" s="11">
        <v>17.884920194135979</v>
      </c>
      <c r="CQ9" s="12">
        <v>12.559955554688832</v>
      </c>
      <c r="CR9" s="11">
        <v>11.261053717950306</v>
      </c>
      <c r="CS9" s="12">
        <v>7.8374229679261012</v>
      </c>
      <c r="CT9" s="11">
        <v>8.9471971394271126</v>
      </c>
      <c r="CU9" s="12">
        <v>5.2955706108192988</v>
      </c>
      <c r="CV9" s="11">
        <v>6.2565271170603838</v>
      </c>
    </row>
    <row r="10" spans="1:100" ht="13" x14ac:dyDescent="0.3">
      <c r="A10" s="5" t="s">
        <v>12</v>
      </c>
      <c r="B10" s="10">
        <f t="shared" ref="B10:G10" si="1">B8+B9</f>
        <v>-121.41741651280923</v>
      </c>
      <c r="C10" s="10">
        <f t="shared" si="1"/>
        <v>-121.41741651280923</v>
      </c>
      <c r="D10" s="10">
        <f t="shared" si="1"/>
        <v>-118.16908740944318</v>
      </c>
      <c r="E10" s="10">
        <f t="shared" si="1"/>
        <v>-118.16908740944318</v>
      </c>
      <c r="F10" s="10">
        <f t="shared" si="1"/>
        <v>-118.16908740944318</v>
      </c>
      <c r="G10" s="195">
        <f t="shared" si="1"/>
        <v>-119.13818753952374</v>
      </c>
      <c r="H10" s="6" t="s">
        <v>10</v>
      </c>
      <c r="J10" s="351" t="s">
        <v>27</v>
      </c>
      <c r="K10" s="352"/>
      <c r="L10" s="353"/>
      <c r="M10" s="354" t="s">
        <v>25</v>
      </c>
      <c r="N10" s="345">
        <v>1.5</v>
      </c>
      <c r="O10" s="345">
        <v>1.5</v>
      </c>
      <c r="P10" s="345">
        <v>1.5</v>
      </c>
      <c r="Q10" s="345">
        <v>1.5</v>
      </c>
      <c r="R10" s="345">
        <v>1.5</v>
      </c>
      <c r="S10" s="345">
        <v>1.5</v>
      </c>
      <c r="T10" s="345">
        <v>1.5</v>
      </c>
      <c r="U10" s="345">
        <v>1.5</v>
      </c>
      <c r="V10" s="345">
        <v>1.5</v>
      </c>
      <c r="W10" s="345">
        <v>1.5</v>
      </c>
      <c r="X10" s="345">
        <v>1.5</v>
      </c>
      <c r="Y10" s="345">
        <v>1.5</v>
      </c>
      <c r="Z10" s="296">
        <v>2</v>
      </c>
      <c r="AA10" s="297">
        <v>2</v>
      </c>
      <c r="AB10" s="297">
        <v>2</v>
      </c>
      <c r="AC10" s="297">
        <v>2</v>
      </c>
      <c r="AD10" s="297">
        <v>2</v>
      </c>
      <c r="AE10" s="298">
        <v>2</v>
      </c>
      <c r="AF10" s="296">
        <v>2</v>
      </c>
      <c r="AG10" s="297">
        <v>2</v>
      </c>
      <c r="AH10" s="297">
        <v>2</v>
      </c>
      <c r="AI10" s="297">
        <v>2</v>
      </c>
      <c r="AJ10" s="297">
        <v>8</v>
      </c>
      <c r="AK10" s="298">
        <v>8</v>
      </c>
      <c r="AL10" s="294" t="s">
        <v>27</v>
      </c>
      <c r="AM10" s="295" t="s">
        <v>25</v>
      </c>
      <c r="AN10" s="299">
        <v>8</v>
      </c>
      <c r="AO10" s="300">
        <v>8</v>
      </c>
      <c r="AP10" s="300">
        <v>8</v>
      </c>
      <c r="AQ10" s="300">
        <v>8</v>
      </c>
      <c r="AR10" s="300">
        <v>8</v>
      </c>
      <c r="AS10" s="301">
        <v>8</v>
      </c>
      <c r="AT10" s="299">
        <v>8</v>
      </c>
      <c r="AU10" s="300">
        <v>8</v>
      </c>
      <c r="AV10" s="300">
        <v>8</v>
      </c>
      <c r="AW10" s="300">
        <v>8</v>
      </c>
      <c r="AX10" s="300">
        <v>8</v>
      </c>
      <c r="AY10" s="301">
        <v>8</v>
      </c>
      <c r="CH10" s="15"/>
      <c r="CI10" s="14"/>
      <c r="CK10" s="15"/>
      <c r="CL10" s="14"/>
      <c r="CM10" s="15"/>
      <c r="CN10" s="14"/>
      <c r="CO10" s="15"/>
      <c r="CP10" s="14"/>
      <c r="CQ10" s="15"/>
      <c r="CR10" s="14"/>
      <c r="CS10" s="15"/>
      <c r="CT10" s="14"/>
      <c r="CU10" s="15"/>
      <c r="CV10" s="14"/>
    </row>
    <row r="11" spans="1:100" ht="13" x14ac:dyDescent="0.3">
      <c r="A11" s="13" t="s">
        <v>13</v>
      </c>
      <c r="B11" s="374" t="s">
        <v>14</v>
      </c>
      <c r="C11" s="375"/>
      <c r="D11" s="375"/>
      <c r="E11" s="375"/>
      <c r="F11" s="218" t="s">
        <v>80</v>
      </c>
      <c r="G11" s="217"/>
      <c r="H11" s="6"/>
      <c r="J11" s="358" t="s">
        <v>28</v>
      </c>
      <c r="K11" s="359"/>
      <c r="L11" s="360"/>
      <c r="M11" s="361" t="s">
        <v>25</v>
      </c>
      <c r="N11" s="362">
        <v>12</v>
      </c>
      <c r="O11" s="363">
        <v>12</v>
      </c>
      <c r="P11" s="363">
        <v>12</v>
      </c>
      <c r="Q11" s="363">
        <v>12</v>
      </c>
      <c r="R11" s="363">
        <v>12</v>
      </c>
      <c r="S11" s="364">
        <v>12</v>
      </c>
      <c r="T11" s="362">
        <v>12</v>
      </c>
      <c r="U11" s="363">
        <v>12</v>
      </c>
      <c r="V11" s="363">
        <v>12</v>
      </c>
      <c r="W11" s="363">
        <v>12</v>
      </c>
      <c r="X11" s="363">
        <v>12</v>
      </c>
      <c r="Y11" s="364">
        <v>12</v>
      </c>
      <c r="Z11" s="299">
        <v>12</v>
      </c>
      <c r="AA11" s="300">
        <v>12</v>
      </c>
      <c r="AB11" s="300">
        <v>12</v>
      </c>
      <c r="AC11" s="300">
        <v>12</v>
      </c>
      <c r="AD11" s="300">
        <v>12</v>
      </c>
      <c r="AE11" s="301">
        <v>12</v>
      </c>
      <c r="AF11" s="299">
        <v>12</v>
      </c>
      <c r="AG11" s="300">
        <v>12</v>
      </c>
      <c r="AH11" s="300">
        <v>12</v>
      </c>
      <c r="AI11" s="300">
        <v>12</v>
      </c>
      <c r="AJ11" s="300">
        <v>12</v>
      </c>
      <c r="AK11" s="301">
        <v>12</v>
      </c>
      <c r="AL11" s="294" t="s">
        <v>28</v>
      </c>
      <c r="AM11" s="295" t="s">
        <v>25</v>
      </c>
      <c r="AN11" s="299">
        <v>12</v>
      </c>
      <c r="AO11" s="300">
        <v>12</v>
      </c>
      <c r="AP11" s="300">
        <v>12</v>
      </c>
      <c r="AQ11" s="300">
        <v>12</v>
      </c>
      <c r="AR11" s="300">
        <v>12</v>
      </c>
      <c r="AS11" s="301">
        <v>12</v>
      </c>
      <c r="AT11" s="299">
        <v>12</v>
      </c>
      <c r="AU11" s="300">
        <v>12</v>
      </c>
      <c r="AV11" s="300">
        <v>12</v>
      </c>
      <c r="AW11" s="300">
        <v>12</v>
      </c>
      <c r="AX11" s="300">
        <v>12</v>
      </c>
      <c r="AY11" s="301">
        <v>12</v>
      </c>
      <c r="CH11" s="15"/>
      <c r="CI11" s="14"/>
      <c r="CK11" s="15"/>
      <c r="CL11" s="14"/>
      <c r="CM11" s="15"/>
      <c r="CN11" s="14"/>
      <c r="CO11" s="15"/>
      <c r="CP11" s="14"/>
      <c r="CQ11" s="15"/>
      <c r="CR11" s="14"/>
      <c r="CS11" s="15"/>
      <c r="CT11" s="14"/>
      <c r="CU11" s="15"/>
      <c r="CV11" s="14"/>
    </row>
    <row r="12" spans="1:100" x14ac:dyDescent="0.25">
      <c r="A12" s="5" t="s">
        <v>15</v>
      </c>
      <c r="B12" s="16">
        <f t="shared" ref="B12:G12" si="2">10^(0.05*(B6-7.7))</f>
        <v>118.85022274370192</v>
      </c>
      <c r="C12" s="16">
        <f t="shared" si="2"/>
        <v>77.983011052325892</v>
      </c>
      <c r="D12" s="16">
        <f t="shared" si="2"/>
        <v>58.479008414448103</v>
      </c>
      <c r="E12" s="16">
        <f t="shared" si="2"/>
        <v>38.994198667654366</v>
      </c>
      <c r="F12" s="199">
        <f t="shared" si="2"/>
        <v>23.388372386593559</v>
      </c>
      <c r="G12" s="196">
        <f t="shared" si="2"/>
        <v>15.488166189124824</v>
      </c>
      <c r="H12" s="6"/>
      <c r="J12" s="64" t="s">
        <v>16</v>
      </c>
      <c r="K12" s="41"/>
      <c r="L12" s="65"/>
      <c r="M12" s="69" t="s">
        <v>2</v>
      </c>
      <c r="N12" s="45">
        <f>SQRT(N9^2+0.000001*(ABS(N11-N10))^2)</f>
        <v>1.3200378782444086E-2</v>
      </c>
      <c r="O12" s="46">
        <f t="shared" ref="O12:S12" si="3">SQRT(O9^2+0.000001*(ABS(O11-O10))^2)</f>
        <v>1.3200378782444086E-2</v>
      </c>
      <c r="P12" s="46">
        <f t="shared" si="3"/>
        <v>1.3200378782444086E-2</v>
      </c>
      <c r="Q12" s="46">
        <f t="shared" si="3"/>
        <v>1.3200378782444086E-2</v>
      </c>
      <c r="R12" s="46">
        <f t="shared" si="3"/>
        <v>1.3200378782444086E-2</v>
      </c>
      <c r="S12" s="47">
        <f t="shared" si="3"/>
        <v>1.3200378782444086E-2</v>
      </c>
      <c r="T12" s="45">
        <f>SQRT(T9^2+0.000001*(ABS(T11-T10))^2)</f>
        <v>1.0500476179678709E-2</v>
      </c>
      <c r="U12" s="46">
        <f t="shared" ref="U12:Y12" si="4">SQRT(U9^2+0.000001*(ABS(U11-U10))^2)</f>
        <v>1.0500476179678709E-2</v>
      </c>
      <c r="V12" s="46">
        <f t="shared" si="4"/>
        <v>1.0500476179678709E-2</v>
      </c>
      <c r="W12" s="46">
        <f t="shared" si="4"/>
        <v>1.0500476179678709E-2</v>
      </c>
      <c r="X12" s="46">
        <f t="shared" si="4"/>
        <v>1.0500476179678709E-2</v>
      </c>
      <c r="Y12" s="47">
        <f t="shared" si="4"/>
        <v>1.0500476179678709E-2</v>
      </c>
      <c r="Z12" s="291">
        <f>SQRT(Z9^2+0.000001*(ABS(Z11-Z10))^2)</f>
        <v>1.4142135623730951E-2</v>
      </c>
      <c r="AA12" s="292">
        <f t="shared" ref="AA12:AK12" si="5">SQRT(AA9^2+0.000001*(ABS(AA11-AA10))^2)</f>
        <v>1.4142135623730951E-2</v>
      </c>
      <c r="AB12" s="292">
        <f t="shared" si="5"/>
        <v>1.4142135623730951E-2</v>
      </c>
      <c r="AC12" s="292">
        <f t="shared" si="5"/>
        <v>1.6033560740071322E-2</v>
      </c>
      <c r="AD12" s="292">
        <f t="shared" si="5"/>
        <v>1.6034513326865889E-2</v>
      </c>
      <c r="AE12" s="293">
        <f t="shared" si="5"/>
        <v>1.6033631889978875E-2</v>
      </c>
      <c r="AF12" s="291">
        <f t="shared" si="5"/>
        <v>1.4142135623730951E-2</v>
      </c>
      <c r="AG12" s="292">
        <f t="shared" si="5"/>
        <v>1.4142135623730951E-2</v>
      </c>
      <c r="AH12" s="292">
        <f t="shared" si="5"/>
        <v>1.4142135623730951E-2</v>
      </c>
      <c r="AI12" s="292">
        <f t="shared" si="5"/>
        <v>1.4142135623730951E-2</v>
      </c>
      <c r="AJ12" s="292">
        <f t="shared" si="5"/>
        <v>1.0770329614269008E-2</v>
      </c>
      <c r="AK12" s="293">
        <f t="shared" si="5"/>
        <v>1.0770329614269008E-2</v>
      </c>
      <c r="AL12" s="294" t="s">
        <v>16</v>
      </c>
      <c r="AM12" s="295" t="s">
        <v>2</v>
      </c>
      <c r="AN12" s="291">
        <f>SQRT(AN9^2+0.000001*(ABS(AN11-AN10))^2)</f>
        <v>1.5105985720701844</v>
      </c>
      <c r="AO12" s="292">
        <f t="shared" ref="AO12:AY12" si="6">SQRT(AO9^2+0.000001*(ABS(AO11-AO10))^2)</f>
        <v>0.6305353377730587</v>
      </c>
      <c r="AP12" s="292">
        <f t="shared" si="6"/>
        <v>0.37800144561519688</v>
      </c>
      <c r="AQ12" s="292">
        <f t="shared" si="6"/>
        <v>0.26282274832619806</v>
      </c>
      <c r="AR12" s="292">
        <f t="shared" si="6"/>
        <v>0.19822084385434213</v>
      </c>
      <c r="AS12" s="293">
        <f t="shared" si="6"/>
        <v>0.15739296616281018</v>
      </c>
      <c r="AT12" s="291">
        <f t="shared" si="6"/>
        <v>0.33570414980461766</v>
      </c>
      <c r="AU12" s="292">
        <f t="shared" si="6"/>
        <v>0.13639184283032715</v>
      </c>
      <c r="AV12" s="292">
        <f t="shared" si="6"/>
        <v>8.022697729583482E-2</v>
      </c>
      <c r="AW12" s="292">
        <f t="shared" si="6"/>
        <v>5.4942879448685408E-2</v>
      </c>
      <c r="AX12" s="292">
        <f t="shared" si="6"/>
        <v>4.0903133283496797E-2</v>
      </c>
      <c r="AY12" s="293">
        <f t="shared" si="6"/>
        <v>3.3045982656111902E-2</v>
      </c>
      <c r="CH12" s="15">
        <v>10</v>
      </c>
      <c r="CI12" s="14">
        <v>10</v>
      </c>
      <c r="CK12" s="15">
        <v>10</v>
      </c>
      <c r="CL12" s="14">
        <v>10</v>
      </c>
      <c r="CM12" s="15">
        <v>10</v>
      </c>
      <c r="CN12" s="14">
        <v>10</v>
      </c>
      <c r="CO12" s="15">
        <v>10</v>
      </c>
      <c r="CP12" s="14">
        <v>10</v>
      </c>
      <c r="CQ12" s="15">
        <v>10</v>
      </c>
      <c r="CR12" s="14">
        <v>10</v>
      </c>
      <c r="CS12" s="15">
        <v>10</v>
      </c>
      <c r="CT12" s="14">
        <v>10</v>
      </c>
      <c r="CU12" s="15">
        <v>10</v>
      </c>
      <c r="CV12" s="14">
        <v>10</v>
      </c>
    </row>
    <row r="13" spans="1:100" x14ac:dyDescent="0.25">
      <c r="A13" s="5" t="s">
        <v>17</v>
      </c>
      <c r="B13" s="3">
        <f>IF(B12&gt;=100,-1+15*LOG10(B12),-21+25*LOG10(B12))</f>
        <v>30.125000000000004</v>
      </c>
      <c r="C13" s="3">
        <f>IF(C12&gt;=100,-1+15*LOG10(C12),-21+25*LOG10(C12))</f>
        <v>26.300000000000004</v>
      </c>
      <c r="D13" s="3">
        <f>IF(D12&gt;=100,-1+15*LOG10(D12),-21+25*LOG10(D12))</f>
        <v>23.175000000000004</v>
      </c>
      <c r="E13" s="3">
        <f>IF(E12&gt;=100,-1+15*LOG10(E12),-21+25*LOG10(E12))</f>
        <v>18.775000000000006</v>
      </c>
      <c r="F13" s="200">
        <f>2+15*LOG(F12)</f>
        <v>22.535000000000004</v>
      </c>
      <c r="G13" s="197">
        <f>2+15*LOG(G12)</f>
        <v>19.850000000000005</v>
      </c>
      <c r="H13" s="6" t="s">
        <v>0</v>
      </c>
      <c r="J13" s="64" t="s">
        <v>29</v>
      </c>
      <c r="K13" s="41"/>
      <c r="L13" s="65"/>
      <c r="M13" s="69" t="s">
        <v>18</v>
      </c>
      <c r="N13" s="51">
        <f t="shared" ref="N13:S13" si="7">DEGREES(ATAN((N10-N11)*0.001/N9))</f>
        <v>-52.69605172201657</v>
      </c>
      <c r="O13" s="52">
        <f t="shared" si="7"/>
        <v>-52.69605172201657</v>
      </c>
      <c r="P13" s="52">
        <f t="shared" si="7"/>
        <v>-52.69605172201657</v>
      </c>
      <c r="Q13" s="52">
        <f t="shared" si="7"/>
        <v>-52.69605172201657</v>
      </c>
      <c r="R13" s="52">
        <f t="shared" si="7"/>
        <v>-52.69605172201657</v>
      </c>
      <c r="S13" s="53">
        <f t="shared" si="7"/>
        <v>-52.69605172201657</v>
      </c>
      <c r="T13" s="51">
        <f t="shared" ref="T13:Y13" si="8">DEGREES(ATAN((T10-T11)*0.001/T9))</f>
        <v>-89.454342406584288</v>
      </c>
      <c r="U13" s="52">
        <f t="shared" si="8"/>
        <v>-89.454342406584288</v>
      </c>
      <c r="V13" s="52">
        <f t="shared" si="8"/>
        <v>-89.454342406584288</v>
      </c>
      <c r="W13" s="52">
        <f t="shared" si="8"/>
        <v>-89.454342406584288</v>
      </c>
      <c r="X13" s="52">
        <f t="shared" si="8"/>
        <v>-89.454342406584288</v>
      </c>
      <c r="Y13" s="53">
        <f t="shared" si="8"/>
        <v>-89.454342406584288</v>
      </c>
      <c r="Z13" s="302">
        <f t="shared" ref="Z13:AE13" si="9">DEGREES(ATAN((Z10-Z11)*0.001/Z9))</f>
        <v>-45</v>
      </c>
      <c r="AA13" s="303">
        <f t="shared" si="9"/>
        <v>-45</v>
      </c>
      <c r="AB13" s="303">
        <f t="shared" si="9"/>
        <v>-45</v>
      </c>
      <c r="AC13" s="303">
        <f t="shared" si="9"/>
        <v>-38.586231700957384</v>
      </c>
      <c r="AD13" s="303">
        <f t="shared" si="9"/>
        <v>-38.583515827299614</v>
      </c>
      <c r="AE13" s="304">
        <f t="shared" si="9"/>
        <v>-38.586028834231747</v>
      </c>
      <c r="AF13" s="302">
        <f t="shared" ref="AF13:AK13" si="10">DEGREES(ATAN((AF10-AF11)*0.001/AF9))</f>
        <v>-45</v>
      </c>
      <c r="AG13" s="303">
        <f t="shared" si="10"/>
        <v>-45</v>
      </c>
      <c r="AH13" s="303">
        <f t="shared" si="10"/>
        <v>-45</v>
      </c>
      <c r="AI13" s="303">
        <f t="shared" si="10"/>
        <v>-45</v>
      </c>
      <c r="AJ13" s="303">
        <f t="shared" si="10"/>
        <v>-21.801409486351812</v>
      </c>
      <c r="AK13" s="304">
        <f t="shared" si="10"/>
        <v>-21.801409486351812</v>
      </c>
      <c r="AL13" s="294" t="s">
        <v>29</v>
      </c>
      <c r="AM13" s="295" t="s">
        <v>18</v>
      </c>
      <c r="AN13" s="302">
        <f t="shared" ref="AN13:AY13" si="11">DEGREES(ATAN((AN10-AN11)*0.001/AN9))</f>
        <v>-0.15171693533735375</v>
      </c>
      <c r="AO13" s="303">
        <f t="shared" si="11"/>
        <v>-0.36347630585956492</v>
      </c>
      <c r="AP13" s="303">
        <f t="shared" si="11"/>
        <v>-0.60631354238050184</v>
      </c>
      <c r="AQ13" s="303">
        <f t="shared" si="11"/>
        <v>-0.87204006515306876</v>
      </c>
      <c r="AR13" s="303">
        <f t="shared" si="11"/>
        <v>-1.1562793842814612</v>
      </c>
      <c r="AS13" s="304">
        <f t="shared" si="11"/>
        <v>-1.4562772496797654</v>
      </c>
      <c r="AT13" s="302">
        <f t="shared" si="11"/>
        <v>-0.68270988461531501</v>
      </c>
      <c r="AU13" s="303">
        <f t="shared" si="11"/>
        <v>-1.6805695925941158</v>
      </c>
      <c r="AV13" s="303">
        <f t="shared" si="11"/>
        <v>-2.8578688310563032</v>
      </c>
      <c r="AW13" s="303">
        <f t="shared" si="11"/>
        <v>-4.1749915506730462</v>
      </c>
      <c r="AX13" s="303">
        <f t="shared" si="11"/>
        <v>-5.6120392498606249</v>
      </c>
      <c r="AY13" s="304">
        <f t="shared" si="11"/>
        <v>-6.9523272946137462</v>
      </c>
      <c r="CH13" s="17">
        <f>SQRT(CH9^2+CH12^2)</f>
        <v>11.39709085817814</v>
      </c>
      <c r="CI13" s="18">
        <f>SQRT(CI9^2+CI12^2)</f>
        <v>11.703849067731744</v>
      </c>
      <c r="CK13" s="17">
        <f t="shared" ref="CK13:CV13" si="12">SQRT(CK9^2+CK12^2)</f>
        <v>57.870545184921149</v>
      </c>
      <c r="CL13" s="18">
        <f t="shared" si="12"/>
        <v>57.870545184921149</v>
      </c>
      <c r="CM13" s="17">
        <f t="shared" si="12"/>
        <v>27.856776554368238</v>
      </c>
      <c r="CN13" s="18">
        <f t="shared" si="12"/>
        <v>27.856776554368238</v>
      </c>
      <c r="CO13" s="17">
        <f t="shared" si="12"/>
        <v>19.42699086778849</v>
      </c>
      <c r="CP13" s="18">
        <f t="shared" si="12"/>
        <v>20.490738648243333</v>
      </c>
      <c r="CQ13" s="17">
        <f t="shared" si="12"/>
        <v>16.054671704390561</v>
      </c>
      <c r="CR13" s="18">
        <f t="shared" si="12"/>
        <v>15.060256665759798</v>
      </c>
      <c r="CS13" s="17">
        <f t="shared" si="12"/>
        <v>12.7053216715743</v>
      </c>
      <c r="CT13" s="18">
        <f t="shared" si="12"/>
        <v>13.418358195091256</v>
      </c>
      <c r="CU13" s="17">
        <f t="shared" si="12"/>
        <v>11.315611697746307</v>
      </c>
      <c r="CV13" s="18">
        <f t="shared" si="12"/>
        <v>11.795937078778945</v>
      </c>
    </row>
    <row r="14" spans="1:100" x14ac:dyDescent="0.25">
      <c r="A14" s="5" t="s">
        <v>19</v>
      </c>
      <c r="B14" s="3">
        <f t="shared" ref="B14:G14" si="13">20/B12*SQRT(B6-B13)</f>
        <v>0.73495757257483685</v>
      </c>
      <c r="C14" s="3">
        <f t="shared" si="13"/>
        <v>1.1249482113351752</v>
      </c>
      <c r="D14" s="3">
        <f t="shared" si="13"/>
        <v>1.52431344527112</v>
      </c>
      <c r="E14" s="3">
        <f t="shared" si="13"/>
        <v>2.3360746422953338</v>
      </c>
      <c r="F14" s="200">
        <f t="shared" si="13"/>
        <v>3.0287632599138994</v>
      </c>
      <c r="G14" s="197">
        <f t="shared" si="13"/>
        <v>4.4075064684827856</v>
      </c>
      <c r="H14" s="6" t="s">
        <v>18</v>
      </c>
      <c r="J14" s="64" t="s">
        <v>20</v>
      </c>
      <c r="K14" s="41"/>
      <c r="L14" s="65"/>
      <c r="M14" s="69" t="s">
        <v>18</v>
      </c>
      <c r="N14" s="54">
        <v>5</v>
      </c>
      <c r="O14" s="55">
        <v>10</v>
      </c>
      <c r="P14" s="55">
        <v>15</v>
      </c>
      <c r="Q14" s="55">
        <v>20</v>
      </c>
      <c r="R14" s="55">
        <v>25</v>
      </c>
      <c r="S14" s="56">
        <v>30</v>
      </c>
      <c r="T14" s="54">
        <v>5</v>
      </c>
      <c r="U14" s="55">
        <v>10</v>
      </c>
      <c r="V14" s="55">
        <v>15</v>
      </c>
      <c r="W14" s="55">
        <v>20</v>
      </c>
      <c r="X14" s="55">
        <v>25</v>
      </c>
      <c r="Y14" s="56">
        <v>30</v>
      </c>
      <c r="Z14" s="305">
        <v>5</v>
      </c>
      <c r="AA14" s="306">
        <v>10</v>
      </c>
      <c r="AB14" s="306">
        <v>15</v>
      </c>
      <c r="AC14" s="306">
        <v>20</v>
      </c>
      <c r="AD14" s="306">
        <v>25</v>
      </c>
      <c r="AE14" s="307">
        <v>30</v>
      </c>
      <c r="AF14" s="305">
        <v>5</v>
      </c>
      <c r="AG14" s="306">
        <v>10</v>
      </c>
      <c r="AH14" s="306">
        <v>15</v>
      </c>
      <c r="AI14" s="306">
        <v>20</v>
      </c>
      <c r="AJ14" s="306">
        <v>25</v>
      </c>
      <c r="AK14" s="307">
        <v>30</v>
      </c>
      <c r="AL14" s="294" t="s">
        <v>20</v>
      </c>
      <c r="AM14" s="295" t="s">
        <v>18</v>
      </c>
      <c r="AN14" s="305">
        <v>5</v>
      </c>
      <c r="AO14" s="306">
        <v>10</v>
      </c>
      <c r="AP14" s="306">
        <v>15</v>
      </c>
      <c r="AQ14" s="306">
        <v>20</v>
      </c>
      <c r="AR14" s="306">
        <v>25</v>
      </c>
      <c r="AS14" s="307">
        <v>30</v>
      </c>
      <c r="AT14" s="305">
        <v>5</v>
      </c>
      <c r="AU14" s="306">
        <v>10</v>
      </c>
      <c r="AV14" s="306">
        <v>15</v>
      </c>
      <c r="AW14" s="306">
        <v>20</v>
      </c>
      <c r="AX14" s="306">
        <v>25</v>
      </c>
      <c r="AY14" s="307">
        <v>30</v>
      </c>
      <c r="CH14" s="21">
        <f>DEGREES(ATAN(CH12/CH9))</f>
        <v>61.33231701431064</v>
      </c>
      <c r="CI14" s="22">
        <f>DEGREES(ATAN(CI12/CI9))</f>
        <v>58.695692204232643</v>
      </c>
      <c r="CK14" s="21">
        <f t="shared" ref="CK14:CV14" si="14">DEGREES(ATAN(CK12/CK9))</f>
        <v>9.950626687951603</v>
      </c>
      <c r="CL14" s="22">
        <f t="shared" si="14"/>
        <v>9.950626687951603</v>
      </c>
      <c r="CM14" s="21">
        <f t="shared" si="14"/>
        <v>21.037511025421818</v>
      </c>
      <c r="CN14" s="22">
        <f t="shared" si="14"/>
        <v>21.037511025421818</v>
      </c>
      <c r="CO14" s="21">
        <f t="shared" si="14"/>
        <v>30.98059629233822</v>
      </c>
      <c r="CP14" s="22">
        <f t="shared" si="14"/>
        <v>29.210876307304524</v>
      </c>
      <c r="CQ14" s="21">
        <f t="shared" si="14"/>
        <v>38.526142828561341</v>
      </c>
      <c r="CR14" s="22">
        <f t="shared" si="14"/>
        <v>41.605600736506055</v>
      </c>
      <c r="CS14" s="21">
        <f t="shared" si="14"/>
        <v>51.912699616279149</v>
      </c>
      <c r="CT14" s="22">
        <f t="shared" si="14"/>
        <v>48.180375163094737</v>
      </c>
      <c r="CU14" s="21">
        <f t="shared" si="14"/>
        <v>62.096226961957129</v>
      </c>
      <c r="CV14" s="22">
        <f t="shared" si="14"/>
        <v>57.967732005765704</v>
      </c>
    </row>
    <row r="15" spans="1:100" ht="13" thickBot="1" x14ac:dyDescent="0.3">
      <c r="A15" s="7" t="s">
        <v>21</v>
      </c>
      <c r="B15" s="25">
        <f t="shared" ref="B15:G15" si="15">IF(B12&gt;=100,15.85*((B12)^(-0.6)),100/B12)</f>
        <v>0.90163189538748856</v>
      </c>
      <c r="C15" s="25">
        <f t="shared" si="15"/>
        <v>1.2823305826560212</v>
      </c>
      <c r="D15" s="25">
        <f t="shared" si="15"/>
        <v>1.7100153150902868</v>
      </c>
      <c r="E15" s="25">
        <f t="shared" si="15"/>
        <v>2.5644840365177157</v>
      </c>
      <c r="F15" s="201">
        <f t="shared" si="15"/>
        <v>4.2756288615158597</v>
      </c>
      <c r="G15" s="198">
        <f t="shared" si="15"/>
        <v>6.456542290346551</v>
      </c>
      <c r="H15" s="26" t="s">
        <v>18</v>
      </c>
      <c r="J15" s="66" t="s">
        <v>22</v>
      </c>
      <c r="K15" s="41"/>
      <c r="L15" s="65"/>
      <c r="M15" s="69" t="s">
        <v>18</v>
      </c>
      <c r="N15" s="51">
        <f t="shared" ref="N15:AK15" si="16">DEGREES(ACOS(COS(RADIANS(N$13))*COS(RADIANS(N$14))+SIN(RADIANS(N$13))*SIN(RADIANS(N$14))))</f>
        <v>57.696051722016577</v>
      </c>
      <c r="O15" s="52">
        <f t="shared" si="16"/>
        <v>62.696051722016577</v>
      </c>
      <c r="P15" s="52">
        <f t="shared" si="16"/>
        <v>67.696051722016563</v>
      </c>
      <c r="Q15" s="52">
        <f t="shared" si="16"/>
        <v>72.696051722016563</v>
      </c>
      <c r="R15" s="52">
        <f t="shared" si="16"/>
        <v>77.696051722016577</v>
      </c>
      <c r="S15" s="53">
        <f t="shared" si="16"/>
        <v>82.696051722016563</v>
      </c>
      <c r="T15" s="51">
        <f t="shared" si="16"/>
        <v>94.454342406584288</v>
      </c>
      <c r="U15" s="52">
        <f t="shared" si="16"/>
        <v>99.454342406584288</v>
      </c>
      <c r="V15" s="52">
        <f t="shared" si="16"/>
        <v>104.45434240658429</v>
      </c>
      <c r="W15" s="52">
        <f t="shared" si="16"/>
        <v>109.45434240658427</v>
      </c>
      <c r="X15" s="52">
        <f t="shared" si="16"/>
        <v>114.45434240658429</v>
      </c>
      <c r="Y15" s="53">
        <f t="shared" si="16"/>
        <v>119.45434240658429</v>
      </c>
      <c r="Z15" s="302">
        <f t="shared" si="16"/>
        <v>49.999999999999986</v>
      </c>
      <c r="AA15" s="303">
        <f t="shared" si="16"/>
        <v>54.999999999999993</v>
      </c>
      <c r="AB15" s="303">
        <f t="shared" si="16"/>
        <v>59.999999999999986</v>
      </c>
      <c r="AC15" s="303">
        <f t="shared" si="16"/>
        <v>58.586231700957384</v>
      </c>
      <c r="AD15" s="303">
        <f t="shared" si="16"/>
        <v>63.583515827299621</v>
      </c>
      <c r="AE15" s="304">
        <f t="shared" si="16"/>
        <v>68.58602883423174</v>
      </c>
      <c r="AF15" s="302">
        <f t="shared" si="16"/>
        <v>49.999999999999986</v>
      </c>
      <c r="AG15" s="303">
        <f t="shared" si="16"/>
        <v>54.999999999999993</v>
      </c>
      <c r="AH15" s="303">
        <f t="shared" si="16"/>
        <v>59.999999999999986</v>
      </c>
      <c r="AI15" s="303">
        <f t="shared" si="16"/>
        <v>64.999999999999986</v>
      </c>
      <c r="AJ15" s="303">
        <f t="shared" si="16"/>
        <v>46.801409486351815</v>
      </c>
      <c r="AK15" s="304">
        <f t="shared" si="16"/>
        <v>51.801409486351808</v>
      </c>
      <c r="AL15" s="294" t="s">
        <v>22</v>
      </c>
      <c r="AM15" s="295" t="s">
        <v>18</v>
      </c>
      <c r="AN15" s="302">
        <f t="shared" ref="AN15:AY15" si="17">DEGREES(ACOS(COS(RADIANS(AN$13))*COS(RADIANS(AN$14))+SIN(RADIANS(AN$13))*SIN(RADIANS(AN$14))))</f>
        <v>5.1517169353373315</v>
      </c>
      <c r="AO15" s="303">
        <f t="shared" si="17"/>
        <v>10.363476305859589</v>
      </c>
      <c r="AP15" s="303">
        <f t="shared" si="17"/>
        <v>15.606313542380496</v>
      </c>
      <c r="AQ15" s="303">
        <f t="shared" si="17"/>
        <v>20.872040065153051</v>
      </c>
      <c r="AR15" s="303">
        <f t="shared" si="17"/>
        <v>26.156279384281458</v>
      </c>
      <c r="AS15" s="304">
        <f t="shared" si="17"/>
        <v>31.456277249679751</v>
      </c>
      <c r="AT15" s="302">
        <f t="shared" si="17"/>
        <v>5.6827098846152708</v>
      </c>
      <c r="AU15" s="303">
        <f t="shared" si="17"/>
        <v>11.680569592594152</v>
      </c>
      <c r="AV15" s="303">
        <f t="shared" si="17"/>
        <v>17.857868831056294</v>
      </c>
      <c r="AW15" s="303">
        <f t="shared" si="17"/>
        <v>24.174991550673031</v>
      </c>
      <c r="AX15" s="303">
        <f t="shared" si="17"/>
        <v>30.612039249860622</v>
      </c>
      <c r="AY15" s="304">
        <f t="shared" si="17"/>
        <v>36.952327294613731</v>
      </c>
      <c r="CH15" s="23">
        <v>60</v>
      </c>
      <c r="CI15" s="24">
        <v>60</v>
      </c>
      <c r="CK15" s="23">
        <v>10</v>
      </c>
      <c r="CL15" s="24">
        <v>10</v>
      </c>
      <c r="CM15" s="23">
        <v>20</v>
      </c>
      <c r="CN15" s="24">
        <v>20</v>
      </c>
      <c r="CO15" s="23">
        <v>30</v>
      </c>
      <c r="CP15" s="24">
        <v>30</v>
      </c>
      <c r="CQ15" s="23">
        <v>40</v>
      </c>
      <c r="CR15" s="24">
        <v>40</v>
      </c>
      <c r="CS15" s="23">
        <v>50</v>
      </c>
      <c r="CT15" s="24">
        <v>50</v>
      </c>
      <c r="CU15" s="23">
        <v>60</v>
      </c>
      <c r="CV15" s="24">
        <v>60</v>
      </c>
    </row>
    <row r="16" spans="1:100" ht="13" x14ac:dyDescent="0.3">
      <c r="J16" s="130" t="s">
        <v>32</v>
      </c>
      <c r="K16" s="127"/>
      <c r="L16" s="128"/>
      <c r="M16" s="129" t="s">
        <v>1</v>
      </c>
      <c r="N16" s="102">
        <f t="shared" ref="N16:S16" si="18">IF(AND(N15&gt;=0,N15&lt;$B$14),$B$6-0.001*2.5*($B$12*N15)^2,IF(AND(N15&gt;=$B$14,N15&lt;$B$15),$B$13,IF(AND(N15&gt;=$B$15,N15&lt;36),29-25*LOG10(N15),-10)))</f>
        <v>-10</v>
      </c>
      <c r="O16" s="103">
        <f t="shared" si="18"/>
        <v>-10</v>
      </c>
      <c r="P16" s="103">
        <f t="shared" si="18"/>
        <v>-10</v>
      </c>
      <c r="Q16" s="103">
        <f t="shared" si="18"/>
        <v>-10</v>
      </c>
      <c r="R16" s="103">
        <f t="shared" si="18"/>
        <v>-10</v>
      </c>
      <c r="S16" s="104">
        <f t="shared" si="18"/>
        <v>-10</v>
      </c>
      <c r="T16" s="102">
        <f t="shared" ref="T16:Y16" si="19">IF(AND(T15&gt;=0,T15&lt;$B$14),$B$6-0.001*2.5*($B$12*T15)^2,IF(AND(T15&gt;=$B$14,T15&lt;$B$15),$B$13,IF(AND(T15&gt;=$B$15,T15&lt;36),29-25*LOG10(T15),-10)))</f>
        <v>-10</v>
      </c>
      <c r="U16" s="103">
        <f t="shared" si="19"/>
        <v>-10</v>
      </c>
      <c r="V16" s="103">
        <f t="shared" si="19"/>
        <v>-10</v>
      </c>
      <c r="W16" s="103">
        <f t="shared" si="19"/>
        <v>-10</v>
      </c>
      <c r="X16" s="103">
        <f t="shared" si="19"/>
        <v>-10</v>
      </c>
      <c r="Y16" s="104">
        <f t="shared" si="19"/>
        <v>-10</v>
      </c>
      <c r="Z16" s="308">
        <f t="shared" ref="Z16:AE16" si="20">IF(AND(Z15&gt;=0,Z15&lt;$B$14),$B$6-0.001*2.5*($B$12*Z15)^2,IF(AND(Z15&gt;=$B$14,Z15&lt;$B$15),$B$13,IF(AND(Z15&gt;=$B$15,Z15&lt;36),29-25*LOG10(Z15),-10)))</f>
        <v>-10</v>
      </c>
      <c r="AA16" s="309">
        <f t="shared" si="20"/>
        <v>-10</v>
      </c>
      <c r="AB16" s="309">
        <f t="shared" si="20"/>
        <v>-10</v>
      </c>
      <c r="AC16" s="309">
        <f t="shared" si="20"/>
        <v>-10</v>
      </c>
      <c r="AD16" s="309">
        <f t="shared" si="20"/>
        <v>-10</v>
      </c>
      <c r="AE16" s="310">
        <f t="shared" si="20"/>
        <v>-10</v>
      </c>
      <c r="AF16" s="308">
        <f t="shared" ref="AF16:AK16" si="21">IF(AND(AF15&gt;=0,AF15&lt;$B$14),$B$6-0.001*2.5*($B$12*AF15)^2,IF(AND(AF15&gt;=$B$14,AF15&lt;$B$15),$B$13,IF(AND(AF15&gt;=$B$15,AF15&lt;36),29-25*LOG10(AF15),-10)))</f>
        <v>-10</v>
      </c>
      <c r="AG16" s="309">
        <f t="shared" si="21"/>
        <v>-10</v>
      </c>
      <c r="AH16" s="309">
        <f t="shared" si="21"/>
        <v>-10</v>
      </c>
      <c r="AI16" s="309">
        <f t="shared" si="21"/>
        <v>-10</v>
      </c>
      <c r="AJ16" s="309">
        <f t="shared" si="21"/>
        <v>-10</v>
      </c>
      <c r="AK16" s="310">
        <f t="shared" si="21"/>
        <v>-10</v>
      </c>
      <c r="AL16" s="289" t="s">
        <v>32</v>
      </c>
      <c r="AM16" s="290" t="s">
        <v>1</v>
      </c>
      <c r="AN16" s="308">
        <f t="shared" ref="AN16:AY16" si="22">IF(AND(AN15&gt;=0,AN15&lt;$B$14),$B$6-0.001*2.5*($B$12*AN15)^2,IF(AND(AN15&gt;=$B$14,AN15&lt;$B$15),$B$13,IF(AND(AN15&gt;=$B$15,AN15&lt;36),29-25*LOG10(AN15),-10)))</f>
        <v>11.201200190110843</v>
      </c>
      <c r="AO16" s="309">
        <f t="shared" si="22"/>
        <v>3.6123635297995698</v>
      </c>
      <c r="AP16" s="309">
        <f t="shared" si="22"/>
        <v>-0.83250819911210527</v>
      </c>
      <c r="AQ16" s="309">
        <f t="shared" si="22"/>
        <v>-3.9891224936923209</v>
      </c>
      <c r="AR16" s="309">
        <f t="shared" si="22"/>
        <v>-6.4393991891328923</v>
      </c>
      <c r="AS16" s="310">
        <f t="shared" si="22"/>
        <v>-8.4426830989588808</v>
      </c>
      <c r="AT16" s="308">
        <f t="shared" si="22"/>
        <v>10.136112877989731</v>
      </c>
      <c r="AU16" s="309">
        <f t="shared" si="22"/>
        <v>2.3133994680710828</v>
      </c>
      <c r="AV16" s="309">
        <f t="shared" si="22"/>
        <v>-2.2957407169232091</v>
      </c>
      <c r="AW16" s="309">
        <f t="shared" si="22"/>
        <v>-5.5841582741534239</v>
      </c>
      <c r="AX16" s="309">
        <f t="shared" si="22"/>
        <v>-8.1473065374360871</v>
      </c>
      <c r="AY16" s="310">
        <f t="shared" si="22"/>
        <v>-10</v>
      </c>
      <c r="CH16" s="5"/>
      <c r="CI16" s="6"/>
      <c r="CK16" s="5"/>
      <c r="CL16" s="6"/>
      <c r="CM16" s="5"/>
      <c r="CN16" s="6"/>
      <c r="CO16" s="5"/>
      <c r="CP16" s="6"/>
      <c r="CQ16" s="5"/>
      <c r="CR16" s="6"/>
      <c r="CS16" s="5"/>
      <c r="CT16" s="6"/>
      <c r="CU16" s="5"/>
      <c r="CV16" s="6"/>
    </row>
    <row r="17" spans="1:100" ht="13" x14ac:dyDescent="0.3">
      <c r="B17" s="27"/>
      <c r="C17" s="27"/>
      <c r="D17" s="27"/>
      <c r="E17" s="27"/>
      <c r="F17" s="27"/>
      <c r="G17" s="27"/>
      <c r="J17" s="67" t="s">
        <v>3</v>
      </c>
      <c r="K17" s="41"/>
      <c r="L17" s="65"/>
      <c r="M17" s="69" t="s">
        <v>1</v>
      </c>
      <c r="N17" s="51">
        <f t="shared" ref="N17:S17" si="23">32.4+20*LOG10(N12)+20*LOG10(3600)</f>
        <v>65.937777883046209</v>
      </c>
      <c r="O17" s="52">
        <f t="shared" si="23"/>
        <v>65.937777883046209</v>
      </c>
      <c r="P17" s="52">
        <f t="shared" si="23"/>
        <v>65.937777883046209</v>
      </c>
      <c r="Q17" s="52">
        <f t="shared" si="23"/>
        <v>65.937777883046209</v>
      </c>
      <c r="R17" s="52">
        <f t="shared" si="23"/>
        <v>65.937777883046209</v>
      </c>
      <c r="S17" s="53">
        <f t="shared" si="23"/>
        <v>65.937777883046209</v>
      </c>
      <c r="T17" s="51">
        <f>32.4+20*LOG10(T12)+20*LOG10(7575)</f>
        <v>70.411832624919356</v>
      </c>
      <c r="U17" s="51">
        <f t="shared" ref="U17:Y17" si="24">32.4+20*LOG10(U12)+20*LOG10(7575)</f>
        <v>70.411832624919356</v>
      </c>
      <c r="V17" s="51">
        <f t="shared" si="24"/>
        <v>70.411832624919356</v>
      </c>
      <c r="W17" s="51">
        <f t="shared" si="24"/>
        <v>70.411832624919356</v>
      </c>
      <c r="X17" s="51">
        <f t="shared" si="24"/>
        <v>70.411832624919356</v>
      </c>
      <c r="Y17" s="51">
        <f t="shared" si="24"/>
        <v>70.411832624919356</v>
      </c>
      <c r="Z17" s="302">
        <f t="shared" ref="Z17:AE17" si="25">32.4+20*LOG10(Z12)+20*LOG10(3600)</f>
        <v>66.536349971985544</v>
      </c>
      <c r="AA17" s="303">
        <f t="shared" si="25"/>
        <v>66.536349971985544</v>
      </c>
      <c r="AB17" s="303">
        <f t="shared" si="25"/>
        <v>66.536349971985544</v>
      </c>
      <c r="AC17" s="303">
        <f t="shared" si="25"/>
        <v>67.626649642763113</v>
      </c>
      <c r="AD17" s="303">
        <f t="shared" si="25"/>
        <v>67.627165673988031</v>
      </c>
      <c r="AE17" s="304">
        <f t="shared" si="25"/>
        <v>67.626688186844717</v>
      </c>
      <c r="AF17" s="302">
        <f t="shared" ref="AF17:AK17" si="26">32.4+20*LOG10(AF12)+20*LOG10(3600)</f>
        <v>66.536349971985544</v>
      </c>
      <c r="AG17" s="303">
        <f t="shared" si="26"/>
        <v>66.536349971985544</v>
      </c>
      <c r="AH17" s="303">
        <f t="shared" si="26"/>
        <v>66.536349971985544</v>
      </c>
      <c r="AI17" s="303">
        <f t="shared" si="26"/>
        <v>66.536349971985544</v>
      </c>
      <c r="AJ17" s="303">
        <f t="shared" si="26"/>
        <v>64.170629907614924</v>
      </c>
      <c r="AK17" s="304">
        <f t="shared" si="26"/>
        <v>64.170629907614924</v>
      </c>
      <c r="AL17" s="294" t="s">
        <v>3</v>
      </c>
      <c r="AM17" s="295" t="s">
        <v>1</v>
      </c>
      <c r="AN17" s="302">
        <f t="shared" ref="AN17:AY17" si="27">32.4+20*LOG10(AN12)+20*LOG10(3600)</f>
        <v>107.10903141202544</v>
      </c>
      <c r="AO17" s="303">
        <f t="shared" si="27"/>
        <v>99.520238639864942</v>
      </c>
      <c r="AP17" s="303">
        <f t="shared" si="27"/>
        <v>95.075919230159158</v>
      </c>
      <c r="AQ17" s="303">
        <f t="shared" si="27"/>
        <v>91.919309063007347</v>
      </c>
      <c r="AR17" s="303">
        <f t="shared" si="27"/>
        <v>89.469036428518152</v>
      </c>
      <c r="AS17" s="304">
        <f t="shared" si="27"/>
        <v>87.465756415077919</v>
      </c>
      <c r="AT17" s="302">
        <f t="shared" si="27"/>
        <v>94.045184211536679</v>
      </c>
      <c r="AU17" s="303">
        <f t="shared" si="27"/>
        <v>86.221817961386748</v>
      </c>
      <c r="AV17" s="303">
        <f t="shared" si="27"/>
        <v>81.612458608125763</v>
      </c>
      <c r="AW17" s="303">
        <f t="shared" si="27"/>
        <v>78.324278339426684</v>
      </c>
      <c r="AX17" s="303">
        <f t="shared" si="27"/>
        <v>75.76118156210012</v>
      </c>
      <c r="AY17" s="304">
        <f t="shared" si="27"/>
        <v>73.90842342713205</v>
      </c>
      <c r="CH17" s="5"/>
      <c r="CI17" s="6"/>
      <c r="CK17" s="5"/>
      <c r="CL17" s="6"/>
      <c r="CM17" s="5"/>
      <c r="CN17" s="6"/>
      <c r="CO17" s="5"/>
      <c r="CP17" s="6"/>
      <c r="CQ17" s="5"/>
      <c r="CR17" s="6"/>
      <c r="CS17" s="5"/>
      <c r="CT17" s="6"/>
      <c r="CU17" s="5"/>
      <c r="CV17" s="6"/>
    </row>
    <row r="18" spans="1:100" ht="13" x14ac:dyDescent="0.3">
      <c r="B18" s="27"/>
      <c r="C18" s="27"/>
      <c r="D18" s="27"/>
      <c r="E18" s="27"/>
      <c r="F18" s="27"/>
      <c r="G18" s="27"/>
      <c r="J18" s="67" t="s">
        <v>33</v>
      </c>
      <c r="K18" s="41"/>
      <c r="L18" s="65"/>
      <c r="M18" s="69" t="s">
        <v>1</v>
      </c>
      <c r="N18" s="51">
        <v>2.2090000000000001</v>
      </c>
      <c r="O18" s="52">
        <v>2.2090000000000001</v>
      </c>
      <c r="P18" s="52">
        <v>2.2090000000000001</v>
      </c>
      <c r="Q18" s="52">
        <v>2.2090000000000001</v>
      </c>
      <c r="R18" s="52">
        <v>2.2090000000000001</v>
      </c>
      <c r="S18" s="53">
        <v>2.2090000000000001</v>
      </c>
      <c r="T18" s="51">
        <v>2.2090000000000001</v>
      </c>
      <c r="U18" s="52">
        <v>2.2090000000000001</v>
      </c>
      <c r="V18" s="52">
        <v>2.2090000000000001</v>
      </c>
      <c r="W18" s="52">
        <v>2.2090000000000001</v>
      </c>
      <c r="X18" s="52">
        <v>2.2090000000000001</v>
      </c>
      <c r="Y18" s="53">
        <v>2.2090000000000001</v>
      </c>
      <c r="Z18" s="302">
        <v>2.2090000000000001</v>
      </c>
      <c r="AA18" s="303">
        <v>2.2090000000000001</v>
      </c>
      <c r="AB18" s="303">
        <v>2.2090000000000001</v>
      </c>
      <c r="AC18" s="303">
        <v>2.2090000000000001</v>
      </c>
      <c r="AD18" s="303">
        <v>2.2090000000000001</v>
      </c>
      <c r="AE18" s="304">
        <v>2.2090000000000001</v>
      </c>
      <c r="AF18" s="302">
        <v>2.2090000000000001</v>
      </c>
      <c r="AG18" s="303">
        <v>2.2090000000000001</v>
      </c>
      <c r="AH18" s="303">
        <v>2.2090000000000001</v>
      </c>
      <c r="AI18" s="303">
        <v>2.2090000000000001</v>
      </c>
      <c r="AJ18" s="303">
        <v>2.2090000000000001</v>
      </c>
      <c r="AK18" s="304">
        <v>2.2090000000000001</v>
      </c>
      <c r="AL18" s="294" t="s">
        <v>33</v>
      </c>
      <c r="AM18" s="295" t="s">
        <v>1</v>
      </c>
      <c r="AN18" s="302">
        <v>2.2090000000000001</v>
      </c>
      <c r="AO18" s="303">
        <v>2.2090000000000001</v>
      </c>
      <c r="AP18" s="303">
        <v>2.2090000000000001</v>
      </c>
      <c r="AQ18" s="303">
        <v>2.2090000000000001</v>
      </c>
      <c r="AR18" s="303">
        <v>2.2090000000000001</v>
      </c>
      <c r="AS18" s="304">
        <v>2.2090000000000001</v>
      </c>
      <c r="AT18" s="302">
        <v>2.2090000000000001</v>
      </c>
      <c r="AU18" s="303">
        <v>2.2090000000000001</v>
      </c>
      <c r="AV18" s="303">
        <v>2.2090000000000001</v>
      </c>
      <c r="AW18" s="303">
        <v>2.2090000000000001</v>
      </c>
      <c r="AX18" s="303">
        <v>2.2090000000000001</v>
      </c>
      <c r="AY18" s="304">
        <v>2.2090000000000001</v>
      </c>
      <c r="CH18" s="5"/>
      <c r="CI18" s="6"/>
      <c r="CK18" s="5"/>
      <c r="CL18" s="6"/>
      <c r="CM18" s="5"/>
      <c r="CN18" s="6"/>
      <c r="CO18" s="5"/>
      <c r="CP18" s="6"/>
      <c r="CQ18" s="5"/>
      <c r="CR18" s="6"/>
      <c r="CS18" s="5"/>
      <c r="CT18" s="6"/>
      <c r="CU18" s="5"/>
      <c r="CV18" s="6"/>
    </row>
    <row r="19" spans="1:100" ht="13" x14ac:dyDescent="0.3">
      <c r="B19" s="27"/>
      <c r="C19" s="27"/>
      <c r="D19" s="27"/>
      <c r="E19" s="27"/>
      <c r="F19" s="27"/>
      <c r="G19" s="27"/>
      <c r="J19" s="67" t="s">
        <v>34</v>
      </c>
      <c r="K19" s="41"/>
      <c r="L19" s="65"/>
      <c r="M19" s="69" t="s">
        <v>1</v>
      </c>
      <c r="N19" s="51">
        <v>2</v>
      </c>
      <c r="O19" s="52">
        <v>2</v>
      </c>
      <c r="P19" s="52">
        <v>2</v>
      </c>
      <c r="Q19" s="52">
        <v>2</v>
      </c>
      <c r="R19" s="52">
        <v>2</v>
      </c>
      <c r="S19" s="53">
        <v>2</v>
      </c>
      <c r="T19" s="51">
        <v>2</v>
      </c>
      <c r="U19" s="52">
        <v>2</v>
      </c>
      <c r="V19" s="52">
        <v>2</v>
      </c>
      <c r="W19" s="52">
        <v>2</v>
      </c>
      <c r="X19" s="52">
        <v>2</v>
      </c>
      <c r="Y19" s="53">
        <v>2</v>
      </c>
      <c r="Z19" s="302">
        <v>2</v>
      </c>
      <c r="AA19" s="303">
        <v>2</v>
      </c>
      <c r="AB19" s="303">
        <v>2</v>
      </c>
      <c r="AC19" s="303">
        <v>2</v>
      </c>
      <c r="AD19" s="303">
        <v>2</v>
      </c>
      <c r="AE19" s="304">
        <v>2</v>
      </c>
      <c r="AF19" s="302">
        <v>2</v>
      </c>
      <c r="AG19" s="303">
        <v>2</v>
      </c>
      <c r="AH19" s="303">
        <v>2</v>
      </c>
      <c r="AI19" s="303">
        <v>2</v>
      </c>
      <c r="AJ19" s="303">
        <v>2</v>
      </c>
      <c r="AK19" s="304">
        <v>2</v>
      </c>
      <c r="AL19" s="294" t="s">
        <v>34</v>
      </c>
      <c r="AM19" s="295" t="s">
        <v>1</v>
      </c>
      <c r="AN19" s="302">
        <v>2</v>
      </c>
      <c r="AO19" s="303">
        <v>2</v>
      </c>
      <c r="AP19" s="303">
        <v>2</v>
      </c>
      <c r="AQ19" s="303">
        <v>2</v>
      </c>
      <c r="AR19" s="303">
        <v>2</v>
      </c>
      <c r="AS19" s="304">
        <v>2</v>
      </c>
      <c r="AT19" s="302">
        <v>2</v>
      </c>
      <c r="AU19" s="303">
        <v>2</v>
      </c>
      <c r="AV19" s="303">
        <v>2</v>
      </c>
      <c r="AW19" s="303">
        <v>2</v>
      </c>
      <c r="AX19" s="303">
        <v>2</v>
      </c>
      <c r="AY19" s="304">
        <v>2</v>
      </c>
      <c r="CH19" s="5"/>
      <c r="CI19" s="6"/>
      <c r="CK19" s="5"/>
      <c r="CL19" s="6"/>
      <c r="CM19" s="5"/>
      <c r="CN19" s="6"/>
      <c r="CO19" s="5"/>
      <c r="CP19" s="6"/>
      <c r="CQ19" s="5"/>
      <c r="CR19" s="6"/>
      <c r="CS19" s="5"/>
      <c r="CT19" s="6"/>
      <c r="CU19" s="5"/>
      <c r="CV19" s="6"/>
    </row>
    <row r="20" spans="1:100" ht="13.5" thickBot="1" x14ac:dyDescent="0.35">
      <c r="A20" s="247" t="s">
        <v>55</v>
      </c>
      <c r="B20" s="248"/>
      <c r="C20" s="248"/>
      <c r="D20" s="249"/>
      <c r="E20" s="249"/>
      <c r="F20" s="249"/>
      <c r="G20" s="249"/>
      <c r="J20" s="105" t="s">
        <v>35</v>
      </c>
      <c r="K20" s="96"/>
      <c r="L20" s="97"/>
      <c r="M20" s="98" t="s">
        <v>1</v>
      </c>
      <c r="N20" s="102">
        <f t="shared" ref="N20:S20" si="28">SUM(N17:N19)</f>
        <v>70.146777883046212</v>
      </c>
      <c r="O20" s="103">
        <f t="shared" si="28"/>
        <v>70.146777883046212</v>
      </c>
      <c r="P20" s="103">
        <f t="shared" si="28"/>
        <v>70.146777883046212</v>
      </c>
      <c r="Q20" s="103">
        <f t="shared" si="28"/>
        <v>70.146777883046212</v>
      </c>
      <c r="R20" s="103">
        <f t="shared" si="28"/>
        <v>70.146777883046212</v>
      </c>
      <c r="S20" s="106">
        <f t="shared" si="28"/>
        <v>70.146777883046212</v>
      </c>
      <c r="T20" s="102">
        <f t="shared" ref="T20:Y20" si="29">SUM(T17:T19)</f>
        <v>74.620832624919359</v>
      </c>
      <c r="U20" s="103">
        <f t="shared" si="29"/>
        <v>74.620832624919359</v>
      </c>
      <c r="V20" s="103">
        <f t="shared" si="29"/>
        <v>74.620832624919359</v>
      </c>
      <c r="W20" s="103">
        <f t="shared" si="29"/>
        <v>74.620832624919359</v>
      </c>
      <c r="X20" s="103">
        <f t="shared" si="29"/>
        <v>74.620832624919359</v>
      </c>
      <c r="Y20" s="106">
        <f t="shared" si="29"/>
        <v>74.620832624919359</v>
      </c>
      <c r="Z20" s="308">
        <f t="shared" ref="Z20:AE20" si="30">SUM(Z17:Z19)</f>
        <v>70.745349971985547</v>
      </c>
      <c r="AA20" s="309">
        <f t="shared" si="30"/>
        <v>70.745349971985547</v>
      </c>
      <c r="AB20" s="309">
        <f t="shared" si="30"/>
        <v>70.745349971985547</v>
      </c>
      <c r="AC20" s="309">
        <f t="shared" si="30"/>
        <v>71.835649642763116</v>
      </c>
      <c r="AD20" s="309">
        <f t="shared" si="30"/>
        <v>71.836165673988035</v>
      </c>
      <c r="AE20" s="311">
        <f t="shared" si="30"/>
        <v>71.83568818684472</v>
      </c>
      <c r="AF20" s="308">
        <f t="shared" ref="AF20:AK20" si="31">SUM(AF17:AF19)</f>
        <v>70.745349971985547</v>
      </c>
      <c r="AG20" s="309">
        <f t="shared" si="31"/>
        <v>70.745349971985547</v>
      </c>
      <c r="AH20" s="309">
        <f t="shared" si="31"/>
        <v>70.745349971985547</v>
      </c>
      <c r="AI20" s="309">
        <f t="shared" si="31"/>
        <v>70.745349971985547</v>
      </c>
      <c r="AJ20" s="309">
        <f t="shared" si="31"/>
        <v>68.379629907614927</v>
      </c>
      <c r="AK20" s="311">
        <f t="shared" si="31"/>
        <v>68.379629907614927</v>
      </c>
      <c r="AL20" s="312" t="s">
        <v>35</v>
      </c>
      <c r="AM20" s="313" t="s">
        <v>1</v>
      </c>
      <c r="AN20" s="308">
        <f t="shared" ref="AN20:AY20" si="32">SUM(AN17:AN19)</f>
        <v>111.31803141202545</v>
      </c>
      <c r="AO20" s="309">
        <f t="shared" si="32"/>
        <v>103.72923863986495</v>
      </c>
      <c r="AP20" s="309">
        <f t="shared" si="32"/>
        <v>99.284919230159161</v>
      </c>
      <c r="AQ20" s="309">
        <f t="shared" si="32"/>
        <v>96.12830906300735</v>
      </c>
      <c r="AR20" s="309">
        <f t="shared" si="32"/>
        <v>93.678036428518155</v>
      </c>
      <c r="AS20" s="311">
        <f t="shared" si="32"/>
        <v>91.674756415077923</v>
      </c>
      <c r="AT20" s="308">
        <f t="shared" si="32"/>
        <v>98.254184211536682</v>
      </c>
      <c r="AU20" s="309">
        <f t="shared" si="32"/>
        <v>90.430817961386751</v>
      </c>
      <c r="AV20" s="309">
        <f t="shared" si="32"/>
        <v>85.821458608125766</v>
      </c>
      <c r="AW20" s="309">
        <f t="shared" si="32"/>
        <v>82.533278339426687</v>
      </c>
      <c r="AX20" s="309">
        <f t="shared" si="32"/>
        <v>79.970181562100123</v>
      </c>
      <c r="AY20" s="311">
        <f t="shared" si="32"/>
        <v>78.117423427132053</v>
      </c>
      <c r="CH20" s="5"/>
      <c r="CI20" s="6"/>
      <c r="CK20" s="5"/>
      <c r="CL20" s="6"/>
      <c r="CM20" s="5"/>
      <c r="CN20" s="6"/>
      <c r="CO20" s="5"/>
      <c r="CP20" s="6"/>
      <c r="CQ20" s="5"/>
      <c r="CR20" s="6"/>
      <c r="CS20" s="5"/>
      <c r="CT20" s="6"/>
      <c r="CU20" s="5"/>
      <c r="CV20" s="6"/>
    </row>
    <row r="21" spans="1:100" ht="13.5" thickBot="1" x14ac:dyDescent="0.35">
      <c r="A21" s="73" t="s">
        <v>56</v>
      </c>
      <c r="B21" s="70">
        <f>B5</f>
        <v>9</v>
      </c>
      <c r="C21" s="70">
        <f>C5</f>
        <v>6</v>
      </c>
      <c r="D21" s="70">
        <f>D5</f>
        <v>4.5</v>
      </c>
      <c r="E21" s="70">
        <f>E5</f>
        <v>3</v>
      </c>
      <c r="F21" s="70">
        <f>F5</f>
        <v>1.8</v>
      </c>
      <c r="G21" s="246">
        <v>1.2</v>
      </c>
      <c r="H21" s="250" t="s">
        <v>37</v>
      </c>
      <c r="J21" s="107" t="s">
        <v>31</v>
      </c>
      <c r="K21" s="108"/>
      <c r="L21" s="109"/>
      <c r="M21" s="110" t="s">
        <v>4</v>
      </c>
      <c r="N21" s="111">
        <f t="shared" ref="N21:S21" si="33">N$8-N$20+N16</f>
        <v>-121.44677788304621</v>
      </c>
      <c r="O21" s="112">
        <f t="shared" si="33"/>
        <v>-121.44677788304621</v>
      </c>
      <c r="P21" s="112">
        <f t="shared" si="33"/>
        <v>-121.44677788304621</v>
      </c>
      <c r="Q21" s="112">
        <f t="shared" si="33"/>
        <v>-121.44677788304621</v>
      </c>
      <c r="R21" s="112">
        <f t="shared" si="33"/>
        <v>-121.44677788304621</v>
      </c>
      <c r="S21" s="113">
        <f t="shared" si="33"/>
        <v>-121.44677788304621</v>
      </c>
      <c r="T21" s="111">
        <f t="shared" ref="T21:Y21" si="34">T$8-T$20+T16</f>
        <v>-125.92083262491936</v>
      </c>
      <c r="U21" s="112">
        <f t="shared" si="34"/>
        <v>-125.92083262491936</v>
      </c>
      <c r="V21" s="112">
        <f t="shared" si="34"/>
        <v>-125.92083262491936</v>
      </c>
      <c r="W21" s="112">
        <f t="shared" si="34"/>
        <v>-125.92083262491936</v>
      </c>
      <c r="X21" s="112">
        <f t="shared" si="34"/>
        <v>-125.92083262491936</v>
      </c>
      <c r="Y21" s="113">
        <f t="shared" si="34"/>
        <v>-125.92083262491936</v>
      </c>
      <c r="Z21" s="314">
        <f t="shared" ref="Z21:AE21" si="35">Z$8-Z$20+Z16</f>
        <v>-122.04534997198554</v>
      </c>
      <c r="AA21" s="315">
        <f t="shared" si="35"/>
        <v>-122.04534997198554</v>
      </c>
      <c r="AB21" s="315">
        <f t="shared" si="35"/>
        <v>-122.04534997198554</v>
      </c>
      <c r="AC21" s="315">
        <f t="shared" si="35"/>
        <v>-123.13564964276311</v>
      </c>
      <c r="AD21" s="315">
        <f t="shared" si="35"/>
        <v>-123.13616567398803</v>
      </c>
      <c r="AE21" s="316">
        <f t="shared" si="35"/>
        <v>-123.13568818684472</v>
      </c>
      <c r="AF21" s="314">
        <f t="shared" ref="AF21:AK21" si="36">AF$8-AF$20+AF16</f>
        <v>-134.04534997198556</v>
      </c>
      <c r="AG21" s="315">
        <f t="shared" si="36"/>
        <v>-134.04534997198556</v>
      </c>
      <c r="AH21" s="315">
        <f t="shared" si="36"/>
        <v>-134.04534997198556</v>
      </c>
      <c r="AI21" s="315">
        <f t="shared" si="36"/>
        <v>-134.04534997198556</v>
      </c>
      <c r="AJ21" s="315">
        <f t="shared" si="36"/>
        <v>-131.67962990761492</v>
      </c>
      <c r="AK21" s="316">
        <f t="shared" si="36"/>
        <v>-131.67962990761492</v>
      </c>
      <c r="AL21" s="317" t="s">
        <v>31</v>
      </c>
      <c r="AM21" s="318" t="s">
        <v>4</v>
      </c>
      <c r="AN21" s="314">
        <f t="shared" ref="AN21:AY21" si="37">AN$8-AN$20+AN16</f>
        <v>-121.41683122191462</v>
      </c>
      <c r="AO21" s="315">
        <f t="shared" si="37"/>
        <v>-121.41687511006538</v>
      </c>
      <c r="AP21" s="315">
        <f t="shared" si="37"/>
        <v>-121.41742742927127</v>
      </c>
      <c r="AQ21" s="315">
        <f t="shared" si="37"/>
        <v>-121.41743155669967</v>
      </c>
      <c r="AR21" s="315">
        <f t="shared" si="37"/>
        <v>-121.41743561765105</v>
      </c>
      <c r="AS21" s="316">
        <f t="shared" si="37"/>
        <v>-121.4174395140368</v>
      </c>
      <c r="AT21" s="314">
        <f t="shared" si="37"/>
        <v>-121.41807133354693</v>
      </c>
      <c r="AU21" s="315">
        <f t="shared" si="37"/>
        <v>-121.41741849331567</v>
      </c>
      <c r="AV21" s="315">
        <f t="shared" si="37"/>
        <v>-121.41719932504897</v>
      </c>
      <c r="AW21" s="315">
        <f t="shared" si="37"/>
        <v>-121.41743661358011</v>
      </c>
      <c r="AX21" s="315">
        <f t="shared" si="37"/>
        <v>-121.4174880995362</v>
      </c>
      <c r="AY21" s="316">
        <f t="shared" si="37"/>
        <v>-121.41742342713205</v>
      </c>
      <c r="CH21" s="5"/>
      <c r="CI21" s="6"/>
      <c r="CK21" s="5"/>
      <c r="CL21" s="6"/>
      <c r="CM21" s="5"/>
      <c r="CN21" s="6"/>
      <c r="CO21" s="5"/>
      <c r="CP21" s="6"/>
      <c r="CQ21" s="5"/>
      <c r="CR21" s="6"/>
      <c r="CS21" s="5"/>
      <c r="CT21" s="6"/>
      <c r="CU21" s="5"/>
      <c r="CV21" s="6"/>
    </row>
    <row r="22" spans="1:100" ht="13" x14ac:dyDescent="0.3">
      <c r="A22" t="s">
        <v>39</v>
      </c>
      <c r="B22" s="71">
        <f>B7</f>
        <v>71</v>
      </c>
      <c r="C22" s="71">
        <f>C7</f>
        <v>71</v>
      </c>
      <c r="D22" s="71">
        <f>D7</f>
        <v>150</v>
      </c>
      <c r="E22" s="71">
        <f>E7</f>
        <v>150</v>
      </c>
      <c r="F22" s="71">
        <f>F7</f>
        <v>150</v>
      </c>
      <c r="G22" s="177">
        <v>120</v>
      </c>
      <c r="H22" s="251" t="s">
        <v>40</v>
      </c>
      <c r="J22" s="114" t="s">
        <v>66</v>
      </c>
      <c r="K22" s="115"/>
      <c r="L22" s="115"/>
      <c r="M22" s="116" t="s">
        <v>4</v>
      </c>
      <c r="N22" s="117">
        <f>$B$10</f>
        <v>-121.41741651280923</v>
      </c>
      <c r="O22" s="118">
        <f t="shared" ref="O22:AY22" si="38">$B$10</f>
        <v>-121.41741651280923</v>
      </c>
      <c r="P22" s="118">
        <f t="shared" si="38"/>
        <v>-121.41741651280923</v>
      </c>
      <c r="Q22" s="118">
        <f t="shared" si="38"/>
        <v>-121.41741651280923</v>
      </c>
      <c r="R22" s="118">
        <f t="shared" si="38"/>
        <v>-121.41741651280923</v>
      </c>
      <c r="S22" s="119">
        <f t="shared" si="38"/>
        <v>-121.41741651280923</v>
      </c>
      <c r="T22" s="117">
        <f>$B$10</f>
        <v>-121.41741651280923</v>
      </c>
      <c r="U22" s="118">
        <f t="shared" si="38"/>
        <v>-121.41741651280923</v>
      </c>
      <c r="V22" s="118">
        <f t="shared" si="38"/>
        <v>-121.41741651280923</v>
      </c>
      <c r="W22" s="118">
        <f t="shared" si="38"/>
        <v>-121.41741651280923</v>
      </c>
      <c r="X22" s="118">
        <f t="shared" si="38"/>
        <v>-121.41741651280923</v>
      </c>
      <c r="Y22" s="119">
        <f t="shared" si="38"/>
        <v>-121.41741651280923</v>
      </c>
      <c r="Z22" s="319">
        <f>$B$10</f>
        <v>-121.41741651280923</v>
      </c>
      <c r="AA22" s="320">
        <f t="shared" si="38"/>
        <v>-121.41741651280923</v>
      </c>
      <c r="AB22" s="320">
        <f t="shared" si="38"/>
        <v>-121.41741651280923</v>
      </c>
      <c r="AC22" s="320">
        <f t="shared" si="38"/>
        <v>-121.41741651280923</v>
      </c>
      <c r="AD22" s="320">
        <f t="shared" si="38"/>
        <v>-121.41741651280923</v>
      </c>
      <c r="AE22" s="321">
        <f t="shared" si="38"/>
        <v>-121.41741651280923</v>
      </c>
      <c r="AF22" s="319">
        <f>$B$10</f>
        <v>-121.41741651280923</v>
      </c>
      <c r="AG22" s="320">
        <f t="shared" si="38"/>
        <v>-121.41741651280923</v>
      </c>
      <c r="AH22" s="320">
        <f t="shared" si="38"/>
        <v>-121.41741651280923</v>
      </c>
      <c r="AI22" s="320">
        <f t="shared" si="38"/>
        <v>-121.41741651280923</v>
      </c>
      <c r="AJ22" s="320">
        <f t="shared" si="38"/>
        <v>-121.41741651280923</v>
      </c>
      <c r="AK22" s="321">
        <f t="shared" si="38"/>
        <v>-121.41741651280923</v>
      </c>
      <c r="AL22" s="322" t="s">
        <v>66</v>
      </c>
      <c r="AM22" s="323" t="s">
        <v>4</v>
      </c>
      <c r="AN22" s="319">
        <f t="shared" si="38"/>
        <v>-121.41741651280923</v>
      </c>
      <c r="AO22" s="320">
        <f t="shared" si="38"/>
        <v>-121.41741651280923</v>
      </c>
      <c r="AP22" s="320">
        <f t="shared" si="38"/>
        <v>-121.41741651280923</v>
      </c>
      <c r="AQ22" s="320">
        <f t="shared" si="38"/>
        <v>-121.41741651280923</v>
      </c>
      <c r="AR22" s="320">
        <f t="shared" si="38"/>
        <v>-121.41741651280923</v>
      </c>
      <c r="AS22" s="321">
        <f t="shared" si="38"/>
        <v>-121.41741651280923</v>
      </c>
      <c r="AT22" s="319">
        <f t="shared" si="38"/>
        <v>-121.41741651280923</v>
      </c>
      <c r="AU22" s="320">
        <f t="shared" si="38"/>
        <v>-121.41741651280923</v>
      </c>
      <c r="AV22" s="320">
        <f t="shared" si="38"/>
        <v>-121.41741651280923</v>
      </c>
      <c r="AW22" s="320">
        <f t="shared" si="38"/>
        <v>-121.41741651280923</v>
      </c>
      <c r="AX22" s="320">
        <f t="shared" si="38"/>
        <v>-121.41741651280923</v>
      </c>
      <c r="AY22" s="321">
        <f t="shared" si="38"/>
        <v>-121.41741651280923</v>
      </c>
      <c r="CH22" s="30" t="e">
        <f>DEGREES(ACOS(COS(RADIANS(CH$14))*COS(RADIANS(CH$15))*COS(RADIANS($J15))+SIN(RADIANS(CH$14))*SIN(RADIANS(CH$15))))</f>
        <v>#VALUE!</v>
      </c>
      <c r="CI22" s="31" t="e">
        <f>DEGREES(ACOS(COS(RADIANS(CI$14))*COS(RADIANS(CI$15))*COS(RADIANS($J15))+SIN(RADIANS(CI$14))*SIN(RADIANS(CI$15))))</f>
        <v>#VALUE!</v>
      </c>
      <c r="CK22" s="30" t="e">
        <f t="shared" ref="CK22:CV22" si="39">DEGREES(ACOS(COS(RADIANS(CK$14))*COS(RADIANS(CK$15))*COS(RADIANS($J15))+SIN(RADIANS(CK$14))*SIN(RADIANS(CK$15))))</f>
        <v>#VALUE!</v>
      </c>
      <c r="CL22" s="31" t="e">
        <f t="shared" si="39"/>
        <v>#VALUE!</v>
      </c>
      <c r="CM22" s="30" t="e">
        <f t="shared" si="39"/>
        <v>#VALUE!</v>
      </c>
      <c r="CN22" s="31" t="e">
        <f t="shared" si="39"/>
        <v>#VALUE!</v>
      </c>
      <c r="CO22" s="30" t="e">
        <f t="shared" si="39"/>
        <v>#VALUE!</v>
      </c>
      <c r="CP22" s="31" t="e">
        <f t="shared" si="39"/>
        <v>#VALUE!</v>
      </c>
      <c r="CQ22" s="30" t="e">
        <f t="shared" si="39"/>
        <v>#VALUE!</v>
      </c>
      <c r="CR22" s="31" t="e">
        <f t="shared" si="39"/>
        <v>#VALUE!</v>
      </c>
      <c r="CS22" s="30" t="e">
        <f t="shared" si="39"/>
        <v>#VALUE!</v>
      </c>
      <c r="CT22" s="31" t="e">
        <f t="shared" si="39"/>
        <v>#VALUE!</v>
      </c>
      <c r="CU22" s="30" t="e">
        <f t="shared" si="39"/>
        <v>#VALUE!</v>
      </c>
      <c r="CV22" s="31" t="e">
        <f t="shared" si="39"/>
        <v>#VALUE!</v>
      </c>
    </row>
    <row r="23" spans="1:100" ht="13" x14ac:dyDescent="0.3">
      <c r="A23" t="s">
        <v>41</v>
      </c>
      <c r="B23" s="72">
        <v>1000</v>
      </c>
      <c r="C23" s="70">
        <v>1000</v>
      </c>
      <c r="D23" s="70">
        <v>1000</v>
      </c>
      <c r="E23" s="70">
        <v>1000</v>
      </c>
      <c r="F23" s="70">
        <v>1000</v>
      </c>
      <c r="G23" s="194">
        <v>1000</v>
      </c>
      <c r="H23" s="252" t="s">
        <v>52</v>
      </c>
      <c r="J23" s="67" t="s">
        <v>23</v>
      </c>
      <c r="K23" s="41"/>
      <c r="L23" s="65"/>
      <c r="M23" s="69" t="s">
        <v>1</v>
      </c>
      <c r="N23" s="57">
        <f t="shared" ref="N23:S23" si="40">N22-N21</f>
        <v>2.936137023698393E-2</v>
      </c>
      <c r="O23" s="58">
        <f t="shared" si="40"/>
        <v>2.936137023698393E-2</v>
      </c>
      <c r="P23" s="58">
        <f t="shared" si="40"/>
        <v>2.936137023698393E-2</v>
      </c>
      <c r="Q23" s="58">
        <f t="shared" si="40"/>
        <v>2.936137023698393E-2</v>
      </c>
      <c r="R23" s="58">
        <f t="shared" si="40"/>
        <v>2.936137023698393E-2</v>
      </c>
      <c r="S23" s="59">
        <f t="shared" si="40"/>
        <v>2.936137023698393E-2</v>
      </c>
      <c r="T23" s="57">
        <f t="shared" ref="T23:Y23" si="41">T22-T21</f>
        <v>4.5034161121101306</v>
      </c>
      <c r="U23" s="58">
        <f t="shared" si="41"/>
        <v>4.5034161121101306</v>
      </c>
      <c r="V23" s="58">
        <f t="shared" si="41"/>
        <v>4.5034161121101306</v>
      </c>
      <c r="W23" s="58">
        <f t="shared" si="41"/>
        <v>4.5034161121101306</v>
      </c>
      <c r="X23" s="58">
        <f t="shared" si="41"/>
        <v>4.5034161121101306</v>
      </c>
      <c r="Y23" s="59">
        <f t="shared" si="41"/>
        <v>4.5034161121101306</v>
      </c>
      <c r="Z23" s="324">
        <f t="shared" ref="Z23:AE23" si="42">Z22-Z21</f>
        <v>0.62793345917631882</v>
      </c>
      <c r="AA23" s="325">
        <f t="shared" si="42"/>
        <v>0.62793345917631882</v>
      </c>
      <c r="AB23" s="325">
        <f t="shared" si="42"/>
        <v>0.62793345917631882</v>
      </c>
      <c r="AC23" s="325">
        <f t="shared" si="42"/>
        <v>1.7182331299538873</v>
      </c>
      <c r="AD23" s="325">
        <f t="shared" si="42"/>
        <v>1.7187491611788062</v>
      </c>
      <c r="AE23" s="326">
        <f t="shared" si="42"/>
        <v>1.718271674035492</v>
      </c>
      <c r="AF23" s="324">
        <f t="shared" ref="AF23:AK23" si="43">AF22-AF21</f>
        <v>12.627933459176333</v>
      </c>
      <c r="AG23" s="325">
        <f t="shared" si="43"/>
        <v>12.627933459176333</v>
      </c>
      <c r="AH23" s="325">
        <f t="shared" si="43"/>
        <v>12.627933459176333</v>
      </c>
      <c r="AI23" s="325">
        <f t="shared" si="43"/>
        <v>12.627933459176333</v>
      </c>
      <c r="AJ23" s="325">
        <f t="shared" si="43"/>
        <v>10.262213394805698</v>
      </c>
      <c r="AK23" s="326">
        <f t="shared" si="43"/>
        <v>10.262213394805698</v>
      </c>
      <c r="AL23" s="294" t="s">
        <v>23</v>
      </c>
      <c r="AM23" s="295" t="s">
        <v>1</v>
      </c>
      <c r="AN23" s="324">
        <f t="shared" ref="AN23:AY23" si="44">AN22-AN21</f>
        <v>-5.8529089460535033E-4</v>
      </c>
      <c r="AO23" s="325">
        <f t="shared" si="44"/>
        <v>-5.4140274384906206E-4</v>
      </c>
      <c r="AP23" s="325">
        <f t="shared" si="44"/>
        <v>1.0916462045429398E-5</v>
      </c>
      <c r="AQ23" s="325">
        <f t="shared" si="44"/>
        <v>1.5043890442711927E-5</v>
      </c>
      <c r="AR23" s="325">
        <f t="shared" si="44"/>
        <v>1.9104841825878793E-5</v>
      </c>
      <c r="AS23" s="326">
        <f t="shared" si="44"/>
        <v>2.3001227575036864E-5</v>
      </c>
      <c r="AT23" s="324">
        <f t="shared" si="44"/>
        <v>6.5482073770795068E-4</v>
      </c>
      <c r="AU23" s="325">
        <f t="shared" si="44"/>
        <v>1.9805064397360184E-6</v>
      </c>
      <c r="AV23" s="325">
        <f t="shared" si="44"/>
        <v>-2.1718776025636544E-4</v>
      </c>
      <c r="AW23" s="325">
        <f t="shared" si="44"/>
        <v>2.0100770882436336E-5</v>
      </c>
      <c r="AX23" s="325">
        <f t="shared" si="44"/>
        <v>7.158672697471502E-5</v>
      </c>
      <c r="AY23" s="326">
        <f t="shared" si="44"/>
        <v>6.9143228245138744E-6</v>
      </c>
      <c r="CH23" s="5"/>
      <c r="CI23" s="6"/>
      <c r="CK23" s="5"/>
      <c r="CL23" s="6"/>
      <c r="CM23" s="5"/>
      <c r="CN23" s="6"/>
      <c r="CO23" s="5"/>
      <c r="CP23" s="6"/>
      <c r="CQ23" s="5"/>
      <c r="CR23" s="6"/>
      <c r="CS23" s="5"/>
      <c r="CT23" s="6"/>
      <c r="CU23" s="5"/>
      <c r="CV23" s="6"/>
    </row>
    <row r="24" spans="1:100" ht="13.5" thickBot="1" x14ac:dyDescent="0.35">
      <c r="A24" s="73" t="s">
        <v>53</v>
      </c>
      <c r="B24" s="76">
        <v>20</v>
      </c>
      <c r="C24" s="77">
        <v>20</v>
      </c>
      <c r="D24" s="77">
        <v>20</v>
      </c>
      <c r="E24" s="77">
        <v>20</v>
      </c>
      <c r="F24" s="77">
        <v>20</v>
      </c>
      <c r="G24" s="209">
        <v>20</v>
      </c>
      <c r="H24" s="252" t="s">
        <v>43</v>
      </c>
      <c r="J24" s="120" t="s">
        <v>36</v>
      </c>
      <c r="K24" s="121"/>
      <c r="L24" s="122"/>
      <c r="M24" s="123" t="s">
        <v>37</v>
      </c>
      <c r="N24" s="124">
        <f t="shared" ref="N24:S24" si="45">1000*N9</f>
        <v>8</v>
      </c>
      <c r="O24" s="125">
        <f t="shared" si="45"/>
        <v>8</v>
      </c>
      <c r="P24" s="125">
        <f t="shared" si="45"/>
        <v>8</v>
      </c>
      <c r="Q24" s="125">
        <f t="shared" si="45"/>
        <v>8</v>
      </c>
      <c r="R24" s="125">
        <f t="shared" si="45"/>
        <v>8</v>
      </c>
      <c r="S24" s="126">
        <f t="shared" si="45"/>
        <v>8</v>
      </c>
      <c r="T24" s="124">
        <f t="shared" ref="T24:Y24" si="46">1000*T9</f>
        <v>0.1</v>
      </c>
      <c r="U24" s="125">
        <f t="shared" si="46"/>
        <v>0.1</v>
      </c>
      <c r="V24" s="125">
        <f t="shared" si="46"/>
        <v>0.1</v>
      </c>
      <c r="W24" s="125">
        <f t="shared" si="46"/>
        <v>0.1</v>
      </c>
      <c r="X24" s="125">
        <f t="shared" si="46"/>
        <v>0.1</v>
      </c>
      <c r="Y24" s="126">
        <f t="shared" si="46"/>
        <v>0.1</v>
      </c>
      <c r="Z24" s="327">
        <f t="shared" ref="Z24:AE24" si="47">1000*Z9</f>
        <v>10</v>
      </c>
      <c r="AA24" s="328">
        <f t="shared" si="47"/>
        <v>10</v>
      </c>
      <c r="AB24" s="328">
        <f t="shared" si="47"/>
        <v>10</v>
      </c>
      <c r="AC24" s="328">
        <f t="shared" si="47"/>
        <v>12.53295934747881</v>
      </c>
      <c r="AD24" s="328">
        <f t="shared" si="47"/>
        <v>12.534177979805447</v>
      </c>
      <c r="AE24" s="329">
        <f t="shared" si="47"/>
        <v>12.533050370254944</v>
      </c>
      <c r="AF24" s="327">
        <f t="shared" ref="AF24:AK24" si="48">1000*AF9</f>
        <v>10</v>
      </c>
      <c r="AG24" s="328">
        <f t="shared" si="48"/>
        <v>10</v>
      </c>
      <c r="AH24" s="328">
        <f t="shared" si="48"/>
        <v>10</v>
      </c>
      <c r="AI24" s="328">
        <f t="shared" si="48"/>
        <v>10</v>
      </c>
      <c r="AJ24" s="328">
        <f t="shared" si="48"/>
        <v>10</v>
      </c>
      <c r="AK24" s="329">
        <f t="shared" si="48"/>
        <v>10</v>
      </c>
      <c r="AL24" s="330" t="s">
        <v>36</v>
      </c>
      <c r="AM24" s="331" t="s">
        <v>37</v>
      </c>
      <c r="AN24" s="327">
        <f t="shared" ref="AN24:AY24" si="49">1000*AN9</f>
        <v>1510.5932761469846</v>
      </c>
      <c r="AO24" s="328">
        <f t="shared" si="49"/>
        <v>630.5226500139272</v>
      </c>
      <c r="AP24" s="328">
        <f t="shared" si="49"/>
        <v>377.98028108246416</v>
      </c>
      <c r="AQ24" s="328">
        <f t="shared" si="49"/>
        <v>262.79230779788065</v>
      </c>
      <c r="AR24" s="328">
        <f t="shared" si="49"/>
        <v>198.18048071979109</v>
      </c>
      <c r="AS24" s="329">
        <f t="shared" si="49"/>
        <v>157.34212976036491</v>
      </c>
      <c r="AT24" s="327">
        <f t="shared" si="49"/>
        <v>335.6803184520075</v>
      </c>
      <c r="AU24" s="328">
        <f t="shared" si="49"/>
        <v>136.33317567874911</v>
      </c>
      <c r="AV24" s="328">
        <f t="shared" si="49"/>
        <v>80.127198166580087</v>
      </c>
      <c r="AW24" s="328">
        <f t="shared" si="49"/>
        <v>54.79708023346479</v>
      </c>
      <c r="AX24" s="328">
        <f t="shared" si="49"/>
        <v>40.707079389308973</v>
      </c>
      <c r="AY24" s="329">
        <f t="shared" si="49"/>
        <v>32.803002449593677</v>
      </c>
      <c r="CH24" s="5"/>
      <c r="CI24" s="6"/>
      <c r="CK24" s="5"/>
      <c r="CL24" s="6"/>
      <c r="CM24" s="5"/>
      <c r="CN24" s="6"/>
      <c r="CO24" s="5"/>
      <c r="CP24" s="6"/>
      <c r="CQ24" s="5"/>
      <c r="CR24" s="6"/>
      <c r="CS24" s="5"/>
      <c r="CT24" s="6"/>
      <c r="CU24" s="5"/>
      <c r="CV24" s="6"/>
    </row>
    <row r="25" spans="1:100" ht="13.5" thickBot="1" x14ac:dyDescent="0.35">
      <c r="A25" t="s">
        <v>42</v>
      </c>
      <c r="B25" s="72">
        <v>5.0000000000000001E-3</v>
      </c>
      <c r="C25" s="70">
        <v>5.0000000000000001E-3</v>
      </c>
      <c r="D25" s="70">
        <v>5.0000000000000001E-3</v>
      </c>
      <c r="E25" s="70">
        <v>5.0000000000000001E-3</v>
      </c>
      <c r="F25" s="70">
        <v>5.0000000000000001E-3</v>
      </c>
      <c r="G25" s="194">
        <v>5.0000000000000001E-3</v>
      </c>
      <c r="H25" s="251" t="s">
        <v>43</v>
      </c>
      <c r="J25" s="61" t="s">
        <v>38</v>
      </c>
      <c r="K25" s="62"/>
      <c r="L25" s="63"/>
      <c r="M25" s="68" t="s">
        <v>37</v>
      </c>
      <c r="N25" s="42">
        <v>6</v>
      </c>
      <c r="O25" s="43">
        <v>6</v>
      </c>
      <c r="P25" s="43">
        <v>6</v>
      </c>
      <c r="Q25" s="43">
        <v>6</v>
      </c>
      <c r="R25" s="43">
        <v>6</v>
      </c>
      <c r="S25" s="44">
        <v>6</v>
      </c>
      <c r="T25" s="355">
        <v>6</v>
      </c>
      <c r="U25" s="356">
        <v>6</v>
      </c>
      <c r="V25" s="356">
        <v>6</v>
      </c>
      <c r="W25" s="356">
        <v>6</v>
      </c>
      <c r="X25" s="356">
        <v>6</v>
      </c>
      <c r="Y25" s="357">
        <v>6</v>
      </c>
      <c r="Z25" s="332">
        <v>6</v>
      </c>
      <c r="AA25" s="282">
        <v>6</v>
      </c>
      <c r="AB25" s="282">
        <v>6</v>
      </c>
      <c r="AC25" s="282">
        <v>6</v>
      </c>
      <c r="AD25" s="282">
        <v>6</v>
      </c>
      <c r="AE25" s="283">
        <v>6</v>
      </c>
      <c r="AF25" s="332">
        <v>6</v>
      </c>
      <c r="AG25" s="282">
        <v>6</v>
      </c>
      <c r="AH25" s="282">
        <v>6</v>
      </c>
      <c r="AI25" s="282">
        <v>6</v>
      </c>
      <c r="AJ25" s="282">
        <v>6</v>
      </c>
      <c r="AK25" s="283">
        <v>6</v>
      </c>
      <c r="AL25" s="284" t="s">
        <v>38</v>
      </c>
      <c r="AM25" s="285" t="s">
        <v>37</v>
      </c>
      <c r="AN25" s="332">
        <v>6</v>
      </c>
      <c r="AO25" s="282">
        <v>6</v>
      </c>
      <c r="AP25" s="282">
        <v>6</v>
      </c>
      <c r="AQ25" s="282">
        <v>6</v>
      </c>
      <c r="AR25" s="282">
        <v>6</v>
      </c>
      <c r="AS25" s="283">
        <v>6</v>
      </c>
      <c r="AT25" s="332">
        <v>6</v>
      </c>
      <c r="AU25" s="282">
        <v>6</v>
      </c>
      <c r="AV25" s="282">
        <v>6</v>
      </c>
      <c r="AW25" s="282">
        <v>6</v>
      </c>
      <c r="AX25" s="282">
        <v>6</v>
      </c>
      <c r="AY25" s="283">
        <v>6</v>
      </c>
      <c r="CH25" s="5"/>
      <c r="CI25" s="6"/>
      <c r="CK25" s="5"/>
      <c r="CL25" s="6"/>
      <c r="CM25" s="5"/>
      <c r="CN25" s="6"/>
      <c r="CO25" s="5"/>
      <c r="CP25" s="6"/>
      <c r="CQ25" s="5"/>
      <c r="CR25" s="6"/>
      <c r="CS25" s="5"/>
      <c r="CT25" s="6"/>
      <c r="CU25" s="5"/>
      <c r="CV25" s="6"/>
    </row>
    <row r="26" spans="1:100" ht="13" x14ac:dyDescent="0.3">
      <c r="A26" t="s">
        <v>44</v>
      </c>
      <c r="B26" s="72">
        <v>3</v>
      </c>
      <c r="C26" s="70">
        <v>3</v>
      </c>
      <c r="D26" s="70">
        <v>3</v>
      </c>
      <c r="E26" s="70">
        <v>3</v>
      </c>
      <c r="F26" s="70">
        <v>3</v>
      </c>
      <c r="G26" s="194">
        <v>3</v>
      </c>
      <c r="H26" s="251"/>
      <c r="J26" s="105" t="s">
        <v>30</v>
      </c>
      <c r="K26" s="127"/>
      <c r="L26" s="128"/>
      <c r="M26" s="129" t="s">
        <v>4</v>
      </c>
      <c r="N26" s="99">
        <v>-41.3</v>
      </c>
      <c r="O26" s="100">
        <v>-41.3</v>
      </c>
      <c r="P26" s="100">
        <v>-41.3</v>
      </c>
      <c r="Q26" s="100">
        <v>-41.3</v>
      </c>
      <c r="R26" s="100">
        <v>-41.3</v>
      </c>
      <c r="S26" s="101">
        <v>-41.3</v>
      </c>
      <c r="T26" s="99">
        <v>-41.3</v>
      </c>
      <c r="U26" s="100">
        <v>-41.3</v>
      </c>
      <c r="V26" s="100">
        <v>-41.3</v>
      </c>
      <c r="W26" s="100">
        <v>-41.3</v>
      </c>
      <c r="X26" s="100">
        <v>-41.3</v>
      </c>
      <c r="Y26" s="101">
        <v>-41.3</v>
      </c>
      <c r="Z26" s="286">
        <v>-41.3</v>
      </c>
      <c r="AA26" s="287">
        <v>0.01</v>
      </c>
      <c r="AB26" s="287">
        <v>0.01</v>
      </c>
      <c r="AC26" s="287">
        <v>0.01</v>
      </c>
      <c r="AD26" s="287">
        <v>0.01</v>
      </c>
      <c r="AE26" s="288">
        <v>0.01</v>
      </c>
      <c r="AF26" s="286">
        <v>-53.3</v>
      </c>
      <c r="AG26" s="287">
        <v>-53.3</v>
      </c>
      <c r="AH26" s="287">
        <v>-53.3</v>
      </c>
      <c r="AI26" s="287">
        <v>-53.3</v>
      </c>
      <c r="AJ26" s="287">
        <v>-53.3</v>
      </c>
      <c r="AK26" s="288">
        <v>-53.3</v>
      </c>
      <c r="AL26" s="289" t="s">
        <v>30</v>
      </c>
      <c r="AM26" s="290" t="s">
        <v>4</v>
      </c>
      <c r="AN26" s="286">
        <v>-21.3</v>
      </c>
      <c r="AO26" s="287">
        <v>-21.3</v>
      </c>
      <c r="AP26" s="287">
        <v>-21.3</v>
      </c>
      <c r="AQ26" s="287">
        <v>-21.3</v>
      </c>
      <c r="AR26" s="287">
        <v>-21.3</v>
      </c>
      <c r="AS26" s="288">
        <v>-21.3</v>
      </c>
      <c r="AT26" s="286">
        <v>-33.299999999999997</v>
      </c>
      <c r="AU26" s="287">
        <v>-33.299999999999997</v>
      </c>
      <c r="AV26" s="287">
        <v>-33.299999999999997</v>
      </c>
      <c r="AW26" s="287">
        <v>-33.299999999999997</v>
      </c>
      <c r="AX26" s="287">
        <v>-33.299999999999997</v>
      </c>
      <c r="AY26" s="288">
        <v>-33.299999999999997</v>
      </c>
      <c r="CH26" s="34" t="e">
        <f>IF(AND(CH22&gt;=0,CH22&lt;$B$14),$B$6-0.001*2.5*($B$12*CH22)^2,IF(AND(CH22&gt;=$B$14,CH22&lt;$B$15),$B$13,IF(AND(CH22&gt;=$B$15,CH22&lt;36),29-25*LOG10(CH22),-10)))</f>
        <v>#VALUE!</v>
      </c>
      <c r="CI26" s="35" t="e">
        <f>IF(AND(CI22&gt;=0,CI22&lt;$B$14),$B$6-0.001*2.5*($B$12*CI22)^2,IF(AND(CI22&gt;=$B$14,CI22&lt;$B$15),$B$13,IF(AND(CI22&gt;=$B$15,CI22&lt;36),29-25*LOG10(CI22),-10)))</f>
        <v>#VALUE!</v>
      </c>
      <c r="CK26" s="34" t="e">
        <f t="shared" ref="CK26:CV26" si="50">IF(AND(CK22&gt;=0,CK22&lt;$B$14),$B$6-0.001*2.5*($B$12*CK22)^2,IF(AND(CK22&gt;=$B$14,CK22&lt;$B$15),$B$13,IF(AND(CK22&gt;=$B$15,CK22&lt;36),29-25*LOG10(CK22),-10)))</f>
        <v>#VALUE!</v>
      </c>
      <c r="CL26" s="35" t="e">
        <f t="shared" si="50"/>
        <v>#VALUE!</v>
      </c>
      <c r="CM26" s="34" t="e">
        <f t="shared" si="50"/>
        <v>#VALUE!</v>
      </c>
      <c r="CN26" s="35" t="e">
        <f t="shared" si="50"/>
        <v>#VALUE!</v>
      </c>
      <c r="CO26" s="34" t="e">
        <f t="shared" si="50"/>
        <v>#VALUE!</v>
      </c>
      <c r="CP26" s="35" t="e">
        <f t="shared" si="50"/>
        <v>#VALUE!</v>
      </c>
      <c r="CQ26" s="34" t="e">
        <f t="shared" si="50"/>
        <v>#VALUE!</v>
      </c>
      <c r="CR26" s="35" t="e">
        <f t="shared" si="50"/>
        <v>#VALUE!</v>
      </c>
      <c r="CS26" s="34" t="e">
        <f t="shared" si="50"/>
        <v>#VALUE!</v>
      </c>
      <c r="CT26" s="35" t="e">
        <f t="shared" si="50"/>
        <v>#VALUE!</v>
      </c>
      <c r="CU26" s="34" t="e">
        <f t="shared" si="50"/>
        <v>#VALUE!</v>
      </c>
      <c r="CV26" s="35" t="e">
        <f t="shared" si="50"/>
        <v>#VALUE!</v>
      </c>
    </row>
    <row r="27" spans="1:100" ht="13" x14ac:dyDescent="0.3">
      <c r="A27" s="1" t="s">
        <v>57</v>
      </c>
      <c r="B27" s="76">
        <v>-20</v>
      </c>
      <c r="C27" s="77">
        <v>-20</v>
      </c>
      <c r="D27" s="77">
        <v>-20</v>
      </c>
      <c r="E27" s="77">
        <v>-20</v>
      </c>
      <c r="F27" s="77">
        <v>-20</v>
      </c>
      <c r="G27" s="209">
        <v>-20</v>
      </c>
      <c r="H27" s="251" t="s">
        <v>1</v>
      </c>
      <c r="J27" s="64" t="s">
        <v>26</v>
      </c>
      <c r="K27" s="41"/>
      <c r="L27" s="65"/>
      <c r="M27" s="69" t="s">
        <v>2</v>
      </c>
      <c r="N27" s="45">
        <v>0.13500000000000001</v>
      </c>
      <c r="O27" s="45">
        <v>5.4699999999999999E-2</v>
      </c>
      <c r="P27" s="45">
        <v>3.2300000000000002E-2</v>
      </c>
      <c r="Q27" s="45">
        <v>2.2100000000000002E-2</v>
      </c>
      <c r="R27" s="45">
        <v>1.6400000000000001E-2</v>
      </c>
      <c r="S27" s="45">
        <v>1.2999999999999999E-2</v>
      </c>
      <c r="T27" s="45">
        <v>5.1999999999999998E-2</v>
      </c>
      <c r="U27" s="45">
        <v>0.02</v>
      </c>
      <c r="V27" s="45">
        <v>1.12E-2</v>
      </c>
      <c r="W27" s="45">
        <v>7.1999999999999998E-3</v>
      </c>
      <c r="X27" s="45">
        <v>6.1000000000000004E-3</v>
      </c>
      <c r="Y27" s="45">
        <v>6.1000000000000004E-3</v>
      </c>
      <c r="Z27" s="291">
        <v>0.01</v>
      </c>
      <c r="AA27" s="292">
        <v>0.01</v>
      </c>
      <c r="AB27" s="292">
        <v>0.01</v>
      </c>
      <c r="AC27" s="292">
        <v>0.01</v>
      </c>
      <c r="AD27" s="292">
        <v>0.01</v>
      </c>
      <c r="AE27" s="293">
        <v>0.01</v>
      </c>
      <c r="AF27" s="291">
        <v>0.01</v>
      </c>
      <c r="AG27" s="292">
        <v>0.01</v>
      </c>
      <c r="AH27" s="292">
        <v>0.01</v>
      </c>
      <c r="AI27" s="292">
        <v>0.01</v>
      </c>
      <c r="AJ27" s="292">
        <v>0.01</v>
      </c>
      <c r="AK27" s="293">
        <v>0.01</v>
      </c>
      <c r="AL27" s="294" t="s">
        <v>26</v>
      </c>
      <c r="AM27" s="295" t="s">
        <v>2</v>
      </c>
      <c r="AN27" s="291">
        <v>1.5381929640745575</v>
      </c>
      <c r="AO27" s="292">
        <v>0.64182035536861382</v>
      </c>
      <c r="AP27" s="292">
        <v>0.38760746650927691</v>
      </c>
      <c r="AQ27" s="292">
        <v>0.27003500610981013</v>
      </c>
      <c r="AR27" s="292">
        <v>0.20398605836323966</v>
      </c>
      <c r="AS27" s="293">
        <v>0.16218186197733145</v>
      </c>
      <c r="AT27" s="291">
        <v>0.36502506962170317</v>
      </c>
      <c r="AU27" s="292">
        <v>0.15115121266375628</v>
      </c>
      <c r="AV27" s="292">
        <v>9.0097780516376555E-2</v>
      </c>
      <c r="AW27" s="292">
        <v>6.2359426196359612E-2</v>
      </c>
      <c r="AX27" s="292">
        <v>4.6841499312471266E-2</v>
      </c>
      <c r="AY27" s="293">
        <v>3.7057518643523323E-2</v>
      </c>
      <c r="CH27" s="19" t="e">
        <f>IF(AND(#REF!&gt;=0,#REF!&lt;$B$14),$B$6-0.001*2.5*($B$12*#REF!)^2,IF(AND(#REF!&gt;=$B$14,#REF!&lt;$B$15),$B$13,IF(AND(#REF!&gt;=$B$15,#REF!&lt;36),29-25*LOG10(#REF!),-10)))</f>
        <v>#REF!</v>
      </c>
      <c r="CI27" s="20" t="e">
        <f>IF(AND(#REF!&gt;=0,#REF!&lt;$B$14),$B$6-0.001*2.5*($B$12*#REF!)^2,IF(AND(#REF!&gt;=$B$14,#REF!&lt;$B$15),$B$13,IF(AND(#REF!&gt;=$B$15,#REF!&lt;36),29-25*LOG10(#REF!),-10)))</f>
        <v>#REF!</v>
      </c>
      <c r="CK27" s="19" t="e">
        <f>IF(AND(#REF!&gt;=0,#REF!&lt;$B$14),$B$6-0.001*2.5*($B$12*#REF!)^2,IF(AND(#REF!&gt;=$B$14,#REF!&lt;$B$15),$B$13,IF(AND(#REF!&gt;=$B$15,#REF!&lt;36),29-25*LOG10(#REF!),-10)))</f>
        <v>#REF!</v>
      </c>
      <c r="CL27" s="20" t="e">
        <f>IF(AND(#REF!&gt;=0,#REF!&lt;$B$14),$B$6-0.001*2.5*($B$12*#REF!)^2,IF(AND(#REF!&gt;=$B$14,#REF!&lt;$B$15),$B$13,IF(AND(#REF!&gt;=$B$15,#REF!&lt;36),29-25*LOG10(#REF!),-10)))</f>
        <v>#REF!</v>
      </c>
      <c r="CM27" s="19" t="e">
        <f>IF(AND(#REF!&gt;=0,#REF!&lt;$B$14),$B$6-0.001*2.5*($B$12*#REF!)^2,IF(AND(#REF!&gt;=$B$14,#REF!&lt;$B$15),$B$13,IF(AND(#REF!&gt;=$B$15,#REF!&lt;36),29-25*LOG10(#REF!),-10)))</f>
        <v>#REF!</v>
      </c>
      <c r="CN27" s="20" t="e">
        <f>IF(AND(#REF!&gt;=0,#REF!&lt;$B$14),$B$6-0.001*2.5*($B$12*#REF!)^2,IF(AND(#REF!&gt;=$B$14,#REF!&lt;$B$15),$B$13,IF(AND(#REF!&gt;=$B$15,#REF!&lt;36),29-25*LOG10(#REF!),-10)))</f>
        <v>#REF!</v>
      </c>
      <c r="CO27" s="19" t="e">
        <f>IF(AND(#REF!&gt;=0,#REF!&lt;$B$14),$B$6-0.001*2.5*($B$12*#REF!)^2,IF(AND(#REF!&gt;=$B$14,#REF!&lt;$B$15),$B$13,IF(AND(#REF!&gt;=$B$15,#REF!&lt;36),29-25*LOG10(#REF!),-10)))</f>
        <v>#REF!</v>
      </c>
      <c r="CP27" s="20" t="e">
        <f>IF(AND(#REF!&gt;=0,#REF!&lt;$B$14),$B$6-0.001*2.5*($B$12*#REF!)^2,IF(AND(#REF!&gt;=$B$14,#REF!&lt;$B$15),$B$13,IF(AND(#REF!&gt;=$B$15,#REF!&lt;36),29-25*LOG10(#REF!),-10)))</f>
        <v>#REF!</v>
      </c>
      <c r="CQ27" s="19" t="e">
        <f>IF(AND(#REF!&gt;=0,#REF!&lt;$B$14),$B$6-0.001*2.5*($B$12*#REF!)^2,IF(AND(#REF!&gt;=$B$14,#REF!&lt;$B$15),$B$13,IF(AND(#REF!&gt;=$B$15,#REF!&lt;36),29-25*LOG10(#REF!),-10)))</f>
        <v>#REF!</v>
      </c>
      <c r="CR27" s="20" t="e">
        <f>IF(AND(#REF!&gt;=0,#REF!&lt;$B$14),$B$6-0.001*2.5*($B$12*#REF!)^2,IF(AND(#REF!&gt;=$B$14,#REF!&lt;$B$15),$B$13,IF(AND(#REF!&gt;=$B$15,#REF!&lt;36),29-25*LOG10(#REF!),-10)))</f>
        <v>#REF!</v>
      </c>
      <c r="CS27" s="19" t="e">
        <f>IF(AND(#REF!&gt;=0,#REF!&lt;$B$14),$B$6-0.001*2.5*($B$12*#REF!)^2,IF(AND(#REF!&gt;=$B$14,#REF!&lt;$B$15),$B$13,IF(AND(#REF!&gt;=$B$15,#REF!&lt;36),29-25*LOG10(#REF!),-10)))</f>
        <v>#REF!</v>
      </c>
      <c r="CT27" s="20" t="e">
        <f>IF(AND(#REF!&gt;=0,#REF!&lt;$B$14),$B$6-0.001*2.5*($B$12*#REF!)^2,IF(AND(#REF!&gt;=$B$14,#REF!&lt;$B$15),$B$13,IF(AND(#REF!&gt;=$B$15,#REF!&lt;36),29-25*LOG10(#REF!),-10)))</f>
        <v>#REF!</v>
      </c>
      <c r="CU27" s="19" t="e">
        <f>IF(AND(#REF!&gt;=0,#REF!&lt;$B$14),$B$6-0.001*2.5*($B$12*#REF!)^2,IF(AND(#REF!&gt;=$B$14,#REF!&lt;$B$15),$B$13,IF(AND(#REF!&gt;=$B$15,#REF!&lt;36),29-25*LOG10(#REF!),-10)))</f>
        <v>#REF!</v>
      </c>
      <c r="CV27" s="20" t="e">
        <f>IF(AND(#REF!&gt;=0,#REF!&lt;$B$14),$B$6-0.001*2.5*($B$12*#REF!)^2,IF(AND(#REF!&gt;=$B$14,#REF!&lt;$B$15),$B$13,IF(AND(#REF!&gt;=$B$15,#REF!&lt;36),29-25*LOG10(#REF!),-10)))</f>
        <v>#REF!</v>
      </c>
    </row>
    <row r="28" spans="1:100" ht="13.5" thickBot="1" x14ac:dyDescent="0.35">
      <c r="A28" t="s">
        <v>45</v>
      </c>
      <c r="B28" s="72">
        <v>0</v>
      </c>
      <c r="C28" s="70">
        <v>0</v>
      </c>
      <c r="D28" s="70">
        <v>0</v>
      </c>
      <c r="E28" s="70">
        <v>0</v>
      </c>
      <c r="F28" s="70">
        <v>0</v>
      </c>
      <c r="G28" s="194">
        <v>0</v>
      </c>
      <c r="H28" s="251" t="s">
        <v>1</v>
      </c>
      <c r="J28" s="351" t="s">
        <v>27</v>
      </c>
      <c r="K28" s="352"/>
      <c r="L28" s="353"/>
      <c r="M28" s="354" t="s">
        <v>25</v>
      </c>
      <c r="N28" s="345">
        <v>1.5</v>
      </c>
      <c r="O28" s="345">
        <v>1.5</v>
      </c>
      <c r="P28" s="345">
        <v>1.5</v>
      </c>
      <c r="Q28" s="345">
        <v>1.5</v>
      </c>
      <c r="R28" s="345">
        <v>1.5</v>
      </c>
      <c r="S28" s="345">
        <v>1.5</v>
      </c>
      <c r="T28" s="345">
        <v>1.5</v>
      </c>
      <c r="U28" s="345">
        <v>1.5</v>
      </c>
      <c r="V28" s="345">
        <v>1.5</v>
      </c>
      <c r="W28" s="345">
        <v>1.5</v>
      </c>
      <c r="X28" s="345">
        <v>1.5</v>
      </c>
      <c r="Y28" s="345">
        <v>1.5</v>
      </c>
      <c r="Z28" s="296">
        <v>2</v>
      </c>
      <c r="AA28" s="297">
        <v>2</v>
      </c>
      <c r="AB28" s="297">
        <v>2</v>
      </c>
      <c r="AC28" s="297">
        <v>2</v>
      </c>
      <c r="AD28" s="297">
        <v>2</v>
      </c>
      <c r="AE28" s="298">
        <v>2</v>
      </c>
      <c r="AF28" s="296">
        <v>2</v>
      </c>
      <c r="AG28" s="297">
        <v>2</v>
      </c>
      <c r="AH28" s="297">
        <v>2</v>
      </c>
      <c r="AI28" s="297">
        <v>2</v>
      </c>
      <c r="AJ28" s="297">
        <v>2</v>
      </c>
      <c r="AK28" s="298">
        <v>2</v>
      </c>
      <c r="AL28" s="294" t="s">
        <v>27</v>
      </c>
      <c r="AM28" s="295" t="s">
        <v>25</v>
      </c>
      <c r="AN28" s="299">
        <v>8</v>
      </c>
      <c r="AO28" s="300">
        <v>8</v>
      </c>
      <c r="AP28" s="300">
        <v>8</v>
      </c>
      <c r="AQ28" s="300">
        <v>8</v>
      </c>
      <c r="AR28" s="300">
        <v>8</v>
      </c>
      <c r="AS28" s="301">
        <v>8</v>
      </c>
      <c r="AT28" s="299">
        <v>8</v>
      </c>
      <c r="AU28" s="300">
        <v>8</v>
      </c>
      <c r="AV28" s="300">
        <v>8</v>
      </c>
      <c r="AW28" s="300">
        <v>8</v>
      </c>
      <c r="AX28" s="300">
        <v>8</v>
      </c>
      <c r="AY28" s="301">
        <v>8</v>
      </c>
      <c r="CH28" s="32" t="e">
        <f>IF(AND(#REF!&gt;=0,#REF!&lt;$B$14),$B$6-0.001*2.5*($B$12*#REF!)^2,IF(AND(#REF!&gt;=$B$14,#REF!&lt;$B$15),$B$13,IF(AND(#REF!&gt;=$B$15,#REF!&lt;36),29-25*LOG10(#REF!),-10)))</f>
        <v>#REF!</v>
      </c>
      <c r="CI28" s="33" t="e">
        <f>IF(AND(#REF!&gt;=0,#REF!&lt;$B$14),$B$6-0.001*2.5*($B$12*#REF!)^2,IF(AND(#REF!&gt;=$B$14,#REF!&lt;$B$15),$B$13,IF(AND(#REF!&gt;=$B$15,#REF!&lt;36),29-25*LOG10(#REF!),-10)))</f>
        <v>#REF!</v>
      </c>
      <c r="CK28" s="32" t="e">
        <f>IF(AND(#REF!&gt;=0,#REF!&lt;$B$14),$B$6-0.001*2.5*($B$12*#REF!)^2,IF(AND(#REF!&gt;=$B$14,#REF!&lt;$B$15),$B$13,IF(AND(#REF!&gt;=$B$15,#REF!&lt;36),29-25*LOG10(#REF!),-10)))</f>
        <v>#REF!</v>
      </c>
      <c r="CL28" s="33" t="e">
        <f>IF(AND(#REF!&gt;=0,#REF!&lt;$B$14),$B$6-0.001*2.5*($B$12*#REF!)^2,IF(AND(#REF!&gt;=$B$14,#REF!&lt;$B$15),$B$13,IF(AND(#REF!&gt;=$B$15,#REF!&lt;36),29-25*LOG10(#REF!),-10)))</f>
        <v>#REF!</v>
      </c>
      <c r="CM28" s="32" t="e">
        <f>IF(AND(#REF!&gt;=0,#REF!&lt;$B$14),$B$6-0.001*2.5*($B$12*#REF!)^2,IF(AND(#REF!&gt;=$B$14,#REF!&lt;$B$15),$B$13,IF(AND(#REF!&gt;=$B$15,#REF!&lt;36),29-25*LOG10(#REF!),-10)))</f>
        <v>#REF!</v>
      </c>
      <c r="CN28" s="33" t="e">
        <f>IF(AND(#REF!&gt;=0,#REF!&lt;$B$14),$B$6-0.001*2.5*($B$12*#REF!)^2,IF(AND(#REF!&gt;=$B$14,#REF!&lt;$B$15),$B$13,IF(AND(#REF!&gt;=$B$15,#REF!&lt;36),29-25*LOG10(#REF!),-10)))</f>
        <v>#REF!</v>
      </c>
      <c r="CO28" s="32" t="e">
        <f>IF(AND(#REF!&gt;=0,#REF!&lt;$B$14),$B$6-0.001*2.5*($B$12*#REF!)^2,IF(AND(#REF!&gt;=$B$14,#REF!&lt;$B$15),$B$13,IF(AND(#REF!&gt;=$B$15,#REF!&lt;36),29-25*LOG10(#REF!),-10)))</f>
        <v>#REF!</v>
      </c>
      <c r="CP28" s="33" t="e">
        <f>IF(AND(#REF!&gt;=0,#REF!&lt;$B$14),$B$6-0.001*2.5*($B$12*#REF!)^2,IF(AND(#REF!&gt;=$B$14,#REF!&lt;$B$15),$B$13,IF(AND(#REF!&gt;=$B$15,#REF!&lt;36),29-25*LOG10(#REF!),-10)))</f>
        <v>#REF!</v>
      </c>
      <c r="CQ28" s="32" t="e">
        <f>IF(AND(#REF!&gt;=0,#REF!&lt;$B$14),$B$6-0.001*2.5*($B$12*#REF!)^2,IF(AND(#REF!&gt;=$B$14,#REF!&lt;$B$15),$B$13,IF(AND(#REF!&gt;=$B$15,#REF!&lt;36),29-25*LOG10(#REF!),-10)))</f>
        <v>#REF!</v>
      </c>
      <c r="CR28" s="33" t="e">
        <f>IF(AND(#REF!&gt;=0,#REF!&lt;$B$14),$B$6-0.001*2.5*($B$12*#REF!)^2,IF(AND(#REF!&gt;=$B$14,#REF!&lt;$B$15),$B$13,IF(AND(#REF!&gt;=$B$15,#REF!&lt;36),29-25*LOG10(#REF!),-10)))</f>
        <v>#REF!</v>
      </c>
      <c r="CS28" s="32" t="e">
        <f>IF(AND(#REF!&gt;=0,#REF!&lt;$B$14),$B$6-0.001*2.5*($B$12*#REF!)^2,IF(AND(#REF!&gt;=$B$14,#REF!&lt;$B$15),$B$13,IF(AND(#REF!&gt;=$B$15,#REF!&lt;36),29-25*LOG10(#REF!),-10)))</f>
        <v>#REF!</v>
      </c>
      <c r="CT28" s="33" t="e">
        <f>IF(AND(#REF!&gt;=0,#REF!&lt;$B$14),$B$6-0.001*2.5*($B$12*#REF!)^2,IF(AND(#REF!&gt;=$B$14,#REF!&lt;$B$15),$B$13,IF(AND(#REF!&gt;=$B$15,#REF!&lt;36),29-25*LOG10(#REF!),-10)))</f>
        <v>#REF!</v>
      </c>
      <c r="CU28" s="32" t="e">
        <f>IF(AND(#REF!&gt;=0,#REF!&lt;$B$14),$B$6-0.001*2.5*($B$12*#REF!)^2,IF(AND(#REF!&gt;=$B$14,#REF!&lt;$B$15),$B$13,IF(AND(#REF!&gt;=$B$15,#REF!&lt;36),29-25*LOG10(#REF!),-10)))</f>
        <v>#REF!</v>
      </c>
      <c r="CV28" s="33" t="e">
        <f>IF(AND(#REF!&gt;=0,#REF!&lt;$B$14),$B$6-0.001*2.5*($B$12*#REF!)^2,IF(AND(#REF!&gt;=$B$14,#REF!&lt;$B$15),$B$13,IF(AND(#REF!&gt;=$B$15,#REF!&lt;36),29-25*LOG10(#REF!),-10)))</f>
        <v>#REF!</v>
      </c>
    </row>
    <row r="29" spans="1:100" ht="13" x14ac:dyDescent="0.3">
      <c r="A29" t="s">
        <v>46</v>
      </c>
      <c r="B29" s="72">
        <v>2</v>
      </c>
      <c r="C29" s="70">
        <v>2</v>
      </c>
      <c r="D29" s="70">
        <v>2</v>
      </c>
      <c r="E29" s="70">
        <v>2</v>
      </c>
      <c r="F29" s="70">
        <v>2</v>
      </c>
      <c r="G29" s="194">
        <v>2</v>
      </c>
      <c r="H29" s="251" t="s">
        <v>1</v>
      </c>
      <c r="J29" s="351" t="s">
        <v>28</v>
      </c>
      <c r="K29" s="352"/>
      <c r="L29" s="353"/>
      <c r="M29" s="354" t="s">
        <v>25</v>
      </c>
      <c r="N29" s="346">
        <v>3</v>
      </c>
      <c r="O29" s="347">
        <v>3</v>
      </c>
      <c r="P29" s="347">
        <v>3</v>
      </c>
      <c r="Q29" s="347">
        <v>3</v>
      </c>
      <c r="R29" s="347">
        <v>3</v>
      </c>
      <c r="S29" s="348">
        <v>3</v>
      </c>
      <c r="T29" s="346">
        <v>3</v>
      </c>
      <c r="U29" s="347">
        <v>3</v>
      </c>
      <c r="V29" s="347">
        <v>3</v>
      </c>
      <c r="W29" s="347">
        <v>3</v>
      </c>
      <c r="X29" s="347">
        <v>3</v>
      </c>
      <c r="Y29" s="348">
        <v>3</v>
      </c>
      <c r="Z29" s="299">
        <v>10</v>
      </c>
      <c r="AA29" s="300">
        <v>10</v>
      </c>
      <c r="AB29" s="300">
        <v>10</v>
      </c>
      <c r="AC29" s="300">
        <v>10</v>
      </c>
      <c r="AD29" s="300">
        <v>10</v>
      </c>
      <c r="AE29" s="301">
        <v>10</v>
      </c>
      <c r="AF29" s="299">
        <v>10</v>
      </c>
      <c r="AG29" s="300">
        <v>10</v>
      </c>
      <c r="AH29" s="300">
        <v>10</v>
      </c>
      <c r="AI29" s="300">
        <v>10</v>
      </c>
      <c r="AJ29" s="300">
        <v>10</v>
      </c>
      <c r="AK29" s="301">
        <v>10</v>
      </c>
      <c r="AL29" s="294" t="s">
        <v>28</v>
      </c>
      <c r="AM29" s="295" t="s">
        <v>25</v>
      </c>
      <c r="AN29" s="299">
        <v>10</v>
      </c>
      <c r="AO29" s="300">
        <v>10</v>
      </c>
      <c r="AP29" s="300">
        <v>10</v>
      </c>
      <c r="AQ29" s="300">
        <v>10</v>
      </c>
      <c r="AR29" s="300">
        <v>10</v>
      </c>
      <c r="AS29" s="301">
        <v>10</v>
      </c>
      <c r="AT29" s="299">
        <v>10</v>
      </c>
      <c r="AU29" s="300">
        <v>10</v>
      </c>
      <c r="AV29" s="300">
        <v>10</v>
      </c>
      <c r="AW29" s="300">
        <v>10</v>
      </c>
      <c r="AX29" s="300">
        <v>10</v>
      </c>
      <c r="AY29" s="301">
        <v>10</v>
      </c>
      <c r="CH29" s="5"/>
      <c r="CI29" s="6"/>
      <c r="CK29" s="5"/>
      <c r="CL29" s="6"/>
      <c r="CM29" s="5"/>
      <c r="CN29" s="6"/>
      <c r="CO29" s="5"/>
      <c r="CP29" s="6"/>
      <c r="CQ29" s="5"/>
      <c r="CR29" s="6"/>
      <c r="CS29" s="5"/>
      <c r="CT29" s="6"/>
      <c r="CU29" s="5"/>
      <c r="CV29" s="6"/>
    </row>
    <row r="30" spans="1:100" ht="13" thickBot="1" x14ac:dyDescent="0.3">
      <c r="A30" t="s">
        <v>47</v>
      </c>
      <c r="B30" s="72">
        <v>1</v>
      </c>
      <c r="C30" s="70">
        <v>1</v>
      </c>
      <c r="D30" s="70">
        <v>1</v>
      </c>
      <c r="E30" s="70">
        <v>1</v>
      </c>
      <c r="F30" s="70">
        <v>1</v>
      </c>
      <c r="G30" s="194">
        <v>1</v>
      </c>
      <c r="H30" s="251" t="s">
        <v>1</v>
      </c>
      <c r="J30" s="64" t="s">
        <v>16</v>
      </c>
      <c r="K30" s="41"/>
      <c r="L30" s="65"/>
      <c r="M30" s="69" t="s">
        <v>2</v>
      </c>
      <c r="N30" s="45">
        <f>SQRT(N27^2+0.000001*(ABS(N29-N28))^2)</f>
        <v>0.13500833307614757</v>
      </c>
      <c r="O30" s="46">
        <f t="shared" ref="O30:S30" si="51">SQRT(O27^2+0.000001*(ABS(O29-O28))^2)</f>
        <v>5.4720562862602205E-2</v>
      </c>
      <c r="P30" s="46">
        <f t="shared" si="51"/>
        <v>3.2334810962799831E-2</v>
      </c>
      <c r="Q30" s="46">
        <f t="shared" si="51"/>
        <v>2.2150846484954023E-2</v>
      </c>
      <c r="R30" s="46">
        <f t="shared" si="51"/>
        <v>1.6468454693747074E-2</v>
      </c>
      <c r="S30" s="47">
        <f t="shared" si="51"/>
        <v>1.30862523283024E-2</v>
      </c>
      <c r="T30" s="45">
        <f>SQRT(T27^2+0.000001*(ABS(T29-T28))^2)</f>
        <v>5.2021630116712028E-2</v>
      </c>
      <c r="U30" s="46">
        <f t="shared" ref="U30:Y30" si="52">SQRT(U27^2+0.000001*(ABS(U29-U28))^2)</f>
        <v>2.0056171120131579E-2</v>
      </c>
      <c r="V30" s="46">
        <f t="shared" si="52"/>
        <v>1.1299999999999999E-2</v>
      </c>
      <c r="W30" s="46">
        <f t="shared" si="52"/>
        <v>7.3545904032787579E-3</v>
      </c>
      <c r="X30" s="46">
        <f t="shared" si="52"/>
        <v>6.2817195098157641E-3</v>
      </c>
      <c r="Y30" s="47">
        <f t="shared" si="52"/>
        <v>6.2817195098157641E-3</v>
      </c>
      <c r="Z30" s="291">
        <f>SQRT(Z27^2+0.000001*(ABS(Z29-Z28))^2)</f>
        <v>1.2806248474865698E-2</v>
      </c>
      <c r="AA30" s="292">
        <f t="shared" ref="AA30:AK30" si="53">SQRT(AA27^2+0.000001*(ABS(AA29-AA28))^2)</f>
        <v>1.2806248474865698E-2</v>
      </c>
      <c r="AB30" s="292">
        <f t="shared" si="53"/>
        <v>1.2806248474865698E-2</v>
      </c>
      <c r="AC30" s="292">
        <f t="shared" si="53"/>
        <v>1.2806248474865698E-2</v>
      </c>
      <c r="AD30" s="292">
        <f t="shared" si="53"/>
        <v>1.2806248474865698E-2</v>
      </c>
      <c r="AE30" s="293">
        <f t="shared" si="53"/>
        <v>1.2806248474865698E-2</v>
      </c>
      <c r="AF30" s="291">
        <f t="shared" si="53"/>
        <v>1.2806248474865698E-2</v>
      </c>
      <c r="AG30" s="292">
        <f t="shared" si="53"/>
        <v>1.2806248474865698E-2</v>
      </c>
      <c r="AH30" s="292">
        <f t="shared" si="53"/>
        <v>1.2806248474865698E-2</v>
      </c>
      <c r="AI30" s="292">
        <f t="shared" si="53"/>
        <v>1.2806248474865698E-2</v>
      </c>
      <c r="AJ30" s="292">
        <f t="shared" si="53"/>
        <v>1.2806248474865698E-2</v>
      </c>
      <c r="AK30" s="293">
        <f t="shared" si="53"/>
        <v>1.2806248474865698E-2</v>
      </c>
      <c r="AL30" s="294" t="s">
        <v>16</v>
      </c>
      <c r="AM30" s="295" t="s">
        <v>2</v>
      </c>
      <c r="AN30" s="291">
        <f>SQRT(AN27^2+0.000001*(ABS(AN29-AN28))^2)</f>
        <v>1.5381942643009929</v>
      </c>
      <c r="AO30" s="292">
        <f t="shared" ref="AO30:AY30" si="54">SQRT(AO27^2+0.000001*(ABS(AO29-AO28))^2)</f>
        <v>0.64182347149780505</v>
      </c>
      <c r="AP30" s="292">
        <f t="shared" si="54"/>
        <v>0.38761262633425686</v>
      </c>
      <c r="AQ30" s="292">
        <f t="shared" si="54"/>
        <v>0.27004241245538668</v>
      </c>
      <c r="AR30" s="292">
        <f t="shared" si="54"/>
        <v>0.2039958627192498</v>
      </c>
      <c r="AS30" s="293">
        <f t="shared" si="54"/>
        <v>0.16219419334376367</v>
      </c>
      <c r="AT30" s="291">
        <f t="shared" si="54"/>
        <v>0.36503054865631346</v>
      </c>
      <c r="AU30" s="292">
        <f t="shared" si="54"/>
        <v>0.15116444386734626</v>
      </c>
      <c r="AV30" s="292">
        <f t="shared" si="54"/>
        <v>9.0119975887575351E-2</v>
      </c>
      <c r="AW30" s="292">
        <f t="shared" si="54"/>
        <v>6.2391490089107673E-2</v>
      </c>
      <c r="AX30" s="292">
        <f t="shared" si="54"/>
        <v>4.688417705196761E-2</v>
      </c>
      <c r="AY30" s="293">
        <f t="shared" si="54"/>
        <v>3.7111449554215456E-2</v>
      </c>
      <c r="CH30" s="5"/>
      <c r="CI30" s="6"/>
      <c r="CK30" s="5"/>
      <c r="CL30" s="6"/>
      <c r="CM30" s="5"/>
      <c r="CN30" s="6"/>
      <c r="CO30" s="5"/>
      <c r="CP30" s="6"/>
      <c r="CQ30" s="5"/>
      <c r="CR30" s="6"/>
      <c r="CS30" s="5"/>
      <c r="CT30" s="6"/>
      <c r="CU30" s="5"/>
      <c r="CV30" s="6"/>
    </row>
    <row r="31" spans="1:100" ht="13.5" thickBot="1" x14ac:dyDescent="0.35">
      <c r="A31" s="74" t="s">
        <v>48</v>
      </c>
      <c r="B31" s="80">
        <f t="shared" ref="B31:G31" si="55">10*LOG(1.38E-23*B22*B23*1000)+B27-B28+30</f>
        <v>-140.08862564879689</v>
      </c>
      <c r="C31" s="80">
        <f t="shared" si="55"/>
        <v>-140.08862564879689</v>
      </c>
      <c r="D31" s="80">
        <f t="shared" si="55"/>
        <v>-136.84029654543082</v>
      </c>
      <c r="E31" s="80">
        <f t="shared" si="55"/>
        <v>-136.84029654543082</v>
      </c>
      <c r="F31" s="80">
        <f t="shared" si="55"/>
        <v>-136.84029654543082</v>
      </c>
      <c r="G31" s="104">
        <f t="shared" si="55"/>
        <v>-137.80939667551138</v>
      </c>
      <c r="H31" s="252" t="s">
        <v>10</v>
      </c>
      <c r="J31" s="64" t="s">
        <v>29</v>
      </c>
      <c r="K31" s="41"/>
      <c r="L31" s="65"/>
      <c r="M31" s="69" t="s">
        <v>18</v>
      </c>
      <c r="N31" s="51">
        <f t="shared" ref="N31:S31" si="56">DEGREES(ATAN((N28-N29)*0.001/N27))</f>
        <v>-0.63659357596348642</v>
      </c>
      <c r="O31" s="52">
        <f t="shared" si="56"/>
        <v>-1.5707885971841375</v>
      </c>
      <c r="P31" s="52">
        <f t="shared" si="56"/>
        <v>-2.6588843942434126</v>
      </c>
      <c r="Q31" s="52">
        <f t="shared" si="56"/>
        <v>-3.8828985603636821</v>
      </c>
      <c r="R31" s="52">
        <f t="shared" si="56"/>
        <v>-5.2259274089667773</v>
      </c>
      <c r="S31" s="53">
        <f t="shared" si="56"/>
        <v>-6.5819446551780123</v>
      </c>
      <c r="T31" s="51">
        <f t="shared" ref="T31:Y31" si="57">DEGREES(ATAN((T28-T29)*0.001/T27))</f>
        <v>-1.6523046776513075</v>
      </c>
      <c r="U31" s="52">
        <f t="shared" si="57"/>
        <v>-4.289153328819018</v>
      </c>
      <c r="V31" s="52">
        <f t="shared" si="57"/>
        <v>-7.6281496685807086</v>
      </c>
      <c r="W31" s="52">
        <f t="shared" si="57"/>
        <v>-11.768288932020646</v>
      </c>
      <c r="X31" s="52">
        <f t="shared" si="57"/>
        <v>-13.815025341261611</v>
      </c>
      <c r="Y31" s="53">
        <f t="shared" si="57"/>
        <v>-13.815025341261611</v>
      </c>
      <c r="Z31" s="302">
        <f t="shared" ref="Z31:AE31" si="58">DEGREES(ATAN((Z28-Z29)*0.001/Z27))</f>
        <v>-38.659808254090095</v>
      </c>
      <c r="AA31" s="303">
        <f t="shared" si="58"/>
        <v>-38.659808254090095</v>
      </c>
      <c r="AB31" s="303">
        <f t="shared" si="58"/>
        <v>-38.659808254090095</v>
      </c>
      <c r="AC31" s="303">
        <f t="shared" si="58"/>
        <v>-38.659808254090095</v>
      </c>
      <c r="AD31" s="303">
        <f t="shared" si="58"/>
        <v>-38.659808254090095</v>
      </c>
      <c r="AE31" s="304">
        <f t="shared" si="58"/>
        <v>-38.659808254090095</v>
      </c>
      <c r="AF31" s="302">
        <f t="shared" ref="AF31:AK31" si="59">DEGREES(ATAN((AF28-AF29)*0.001/AF27))</f>
        <v>-38.659808254090095</v>
      </c>
      <c r="AG31" s="303">
        <f t="shared" si="59"/>
        <v>-38.659808254090095</v>
      </c>
      <c r="AH31" s="303">
        <f t="shared" si="59"/>
        <v>-38.659808254090095</v>
      </c>
      <c r="AI31" s="303">
        <f t="shared" si="59"/>
        <v>-38.659808254090095</v>
      </c>
      <c r="AJ31" s="303">
        <f t="shared" si="59"/>
        <v>-38.659808254090095</v>
      </c>
      <c r="AK31" s="304">
        <f t="shared" si="59"/>
        <v>-38.659808254090095</v>
      </c>
      <c r="AL31" s="294" t="s">
        <v>29</v>
      </c>
      <c r="AM31" s="295" t="s">
        <v>18</v>
      </c>
      <c r="AN31" s="302">
        <f t="shared" ref="AN31:AY31" si="60">DEGREES(ATAN((AN28-AN29)*0.001/AN27))</f>
        <v>-7.4497476666969348E-2</v>
      </c>
      <c r="AO31" s="303">
        <f t="shared" si="60"/>
        <v>-0.17854090660003782</v>
      </c>
      <c r="AP31" s="303">
        <f t="shared" si="60"/>
        <v>-0.29563553846586121</v>
      </c>
      <c r="AQ31" s="303">
        <f t="shared" si="60"/>
        <v>-0.42435040338557756</v>
      </c>
      <c r="AR31" s="303">
        <f t="shared" si="60"/>
        <v>-0.56174372043464982</v>
      </c>
      <c r="AS31" s="304">
        <f t="shared" si="60"/>
        <v>-0.70652629926709787</v>
      </c>
      <c r="AT31" s="302">
        <f t="shared" si="60"/>
        <v>-0.31392477364827354</v>
      </c>
      <c r="AU31" s="303">
        <f t="shared" si="60"/>
        <v>-0.7580810642737531</v>
      </c>
      <c r="AV31" s="303">
        <f t="shared" si="60"/>
        <v>-1.2716488912884203</v>
      </c>
      <c r="AW31" s="303">
        <f t="shared" si="60"/>
        <v>-1.8369683587836407</v>
      </c>
      <c r="AX31" s="303">
        <f t="shared" si="60"/>
        <v>-2.4448833069602722</v>
      </c>
      <c r="AY31" s="304">
        <f t="shared" si="60"/>
        <v>-3.0892649413969617</v>
      </c>
      <c r="CH31" s="36">
        <f>32.4+20*LOG10(CH13)+20*LOG10(3600)</f>
        <v>124.66193022545588</v>
      </c>
      <c r="CI31" s="37">
        <f>32.4+20*LOG10(CI13)+20*LOG10(3600)</f>
        <v>124.89262426560282</v>
      </c>
      <c r="CK31" s="36">
        <f t="shared" ref="CK31:CV31" si="61">32.4+20*LOG10(CK13)+20*LOG10(3600)</f>
        <v>138.77520149074439</v>
      </c>
      <c r="CL31" s="37">
        <f t="shared" si="61"/>
        <v>138.77520149074439</v>
      </c>
      <c r="CM31" s="36">
        <f t="shared" si="61"/>
        <v>132.42466722792761</v>
      </c>
      <c r="CN31" s="37">
        <f t="shared" si="61"/>
        <v>132.42466722792761</v>
      </c>
      <c r="CO31" s="36">
        <f t="shared" si="61"/>
        <v>129.29416073581137</v>
      </c>
      <c r="CP31" s="37">
        <f t="shared" si="61"/>
        <v>129.75720229715603</v>
      </c>
      <c r="CQ31" s="36">
        <f t="shared" si="61"/>
        <v>127.63807860090242</v>
      </c>
      <c r="CR31" s="37">
        <f t="shared" si="61"/>
        <v>127.08269748394522</v>
      </c>
      <c r="CS31" s="36">
        <f t="shared" si="61"/>
        <v>125.60576331400814</v>
      </c>
      <c r="CT31" s="37">
        <f t="shared" si="61"/>
        <v>126.08003763389539</v>
      </c>
      <c r="CU31" s="36">
        <f t="shared" si="61"/>
        <v>124.59961073445324</v>
      </c>
      <c r="CV31" s="37">
        <f t="shared" si="61"/>
        <v>124.96069896128279</v>
      </c>
    </row>
    <row r="32" spans="1:100" ht="13" x14ac:dyDescent="0.3">
      <c r="A32" s="75" t="s">
        <v>49</v>
      </c>
      <c r="B32" s="81">
        <f t="shared" ref="B32:G32" si="62">10*LOG(1.38E-23*B22*B23*1000)+10*LOG((10^(B29/10))-1)+B30-B28+30</f>
        <v>-121.41785998215937</v>
      </c>
      <c r="C32" s="81">
        <f t="shared" si="62"/>
        <v>-121.41785998215937</v>
      </c>
      <c r="D32" s="81">
        <f t="shared" si="62"/>
        <v>-118.1695308787933</v>
      </c>
      <c r="E32" s="81">
        <f t="shared" si="62"/>
        <v>-118.1695308787933</v>
      </c>
      <c r="F32" s="81">
        <f t="shared" si="62"/>
        <v>-118.1695308787933</v>
      </c>
      <c r="G32" s="210">
        <f t="shared" si="62"/>
        <v>-119.13863100887386</v>
      </c>
      <c r="H32" s="252" t="s">
        <v>10</v>
      </c>
      <c r="J32" s="64" t="s">
        <v>20</v>
      </c>
      <c r="K32" s="41"/>
      <c r="L32" s="65"/>
      <c r="M32" s="69" t="s">
        <v>18</v>
      </c>
      <c r="N32" s="54">
        <v>5</v>
      </c>
      <c r="O32" s="55">
        <v>10</v>
      </c>
      <c r="P32" s="55">
        <v>15</v>
      </c>
      <c r="Q32" s="55">
        <v>20</v>
      </c>
      <c r="R32" s="55">
        <v>25</v>
      </c>
      <c r="S32" s="56">
        <v>30</v>
      </c>
      <c r="T32" s="54">
        <v>5</v>
      </c>
      <c r="U32" s="55">
        <v>10</v>
      </c>
      <c r="V32" s="55">
        <v>15</v>
      </c>
      <c r="W32" s="55">
        <v>20</v>
      </c>
      <c r="X32" s="55">
        <v>25</v>
      </c>
      <c r="Y32" s="56">
        <v>30</v>
      </c>
      <c r="Z32" s="305">
        <v>5</v>
      </c>
      <c r="AA32" s="306">
        <v>10</v>
      </c>
      <c r="AB32" s="306">
        <v>15</v>
      </c>
      <c r="AC32" s="306">
        <v>20</v>
      </c>
      <c r="AD32" s="306">
        <v>25</v>
      </c>
      <c r="AE32" s="307">
        <v>30</v>
      </c>
      <c r="AF32" s="305">
        <v>5</v>
      </c>
      <c r="AG32" s="306">
        <v>10</v>
      </c>
      <c r="AH32" s="306">
        <v>15</v>
      </c>
      <c r="AI32" s="306">
        <v>20</v>
      </c>
      <c r="AJ32" s="306">
        <v>25</v>
      </c>
      <c r="AK32" s="307">
        <v>30</v>
      </c>
      <c r="AL32" s="294" t="s">
        <v>20</v>
      </c>
      <c r="AM32" s="295" t="s">
        <v>18</v>
      </c>
      <c r="AN32" s="305">
        <v>5</v>
      </c>
      <c r="AO32" s="306">
        <v>10</v>
      </c>
      <c r="AP32" s="306">
        <v>15</v>
      </c>
      <c r="AQ32" s="306">
        <v>20</v>
      </c>
      <c r="AR32" s="306">
        <v>25</v>
      </c>
      <c r="AS32" s="307">
        <v>30</v>
      </c>
      <c r="AT32" s="305">
        <v>5</v>
      </c>
      <c r="AU32" s="306">
        <v>10</v>
      </c>
      <c r="AV32" s="306">
        <v>15</v>
      </c>
      <c r="AW32" s="306">
        <v>20</v>
      </c>
      <c r="AX32" s="306">
        <v>25</v>
      </c>
      <c r="AY32" s="307">
        <v>30</v>
      </c>
      <c r="CH32" s="5"/>
      <c r="CI32" s="6"/>
      <c r="CK32" s="5"/>
      <c r="CL32" s="6"/>
      <c r="CM32" s="5"/>
      <c r="CN32" s="6"/>
      <c r="CO32" s="5"/>
      <c r="CP32" s="6"/>
      <c r="CQ32" s="5"/>
      <c r="CR32" s="6"/>
      <c r="CS32" s="5"/>
      <c r="CT32" s="6"/>
      <c r="CU32" s="5"/>
      <c r="CV32" s="6"/>
    </row>
    <row r="33" spans="1:100" ht="13" x14ac:dyDescent="0.3">
      <c r="A33" s="73" t="s">
        <v>54</v>
      </c>
      <c r="B33" s="78">
        <f t="shared" ref="B33:G33" si="63">B25/B26</f>
        <v>1.6666666666666668E-3</v>
      </c>
      <c r="C33" s="79">
        <f t="shared" si="63"/>
        <v>1.6666666666666668E-3</v>
      </c>
      <c r="D33" s="79">
        <f t="shared" si="63"/>
        <v>1.6666666666666668E-3</v>
      </c>
      <c r="E33" s="79">
        <f t="shared" si="63"/>
        <v>1.6666666666666668E-3</v>
      </c>
      <c r="F33" s="79">
        <f t="shared" si="63"/>
        <v>1.6666666666666668E-3</v>
      </c>
      <c r="G33" s="211">
        <f t="shared" si="63"/>
        <v>1.6666666666666668E-3</v>
      </c>
      <c r="H33" s="251" t="s">
        <v>43</v>
      </c>
      <c r="J33" s="66" t="s">
        <v>22</v>
      </c>
      <c r="K33" s="41"/>
      <c r="L33" s="65"/>
      <c r="M33" s="69" t="s">
        <v>18</v>
      </c>
      <c r="N33" s="51">
        <f t="shared" ref="N33:AK33" si="64">DEGREES(ACOS(COS(RADIANS(N$31))*COS(RADIANS(N$32))+SIN(RADIANS(N$31))*SIN(RADIANS(N$32))))</f>
        <v>5.6365935759634356</v>
      </c>
      <c r="O33" s="52">
        <f t="shared" si="64"/>
        <v>11.570788597184171</v>
      </c>
      <c r="P33" s="52">
        <f t="shared" si="64"/>
        <v>17.658884394243401</v>
      </c>
      <c r="Q33" s="52">
        <f t="shared" si="64"/>
        <v>23.882898560363685</v>
      </c>
      <c r="R33" s="52">
        <f t="shared" si="64"/>
        <v>30.225927408966768</v>
      </c>
      <c r="S33" s="53">
        <f t="shared" si="64"/>
        <v>36.581944655178006</v>
      </c>
      <c r="T33" s="51">
        <f t="shared" si="64"/>
        <v>6.6523046776513031</v>
      </c>
      <c r="U33" s="52">
        <f t="shared" si="64"/>
        <v>14.28915332881901</v>
      </c>
      <c r="V33" s="52">
        <f t="shared" si="64"/>
        <v>22.628149668580711</v>
      </c>
      <c r="W33" s="52">
        <f t="shared" si="64"/>
        <v>31.768288932020642</v>
      </c>
      <c r="X33" s="52">
        <f t="shared" si="64"/>
        <v>38.815025341261617</v>
      </c>
      <c r="Y33" s="53">
        <f t="shared" si="64"/>
        <v>43.815025341261602</v>
      </c>
      <c r="Z33" s="302">
        <f t="shared" si="64"/>
        <v>43.659808254090088</v>
      </c>
      <c r="AA33" s="303">
        <f t="shared" si="64"/>
        <v>48.659808254090095</v>
      </c>
      <c r="AB33" s="303">
        <f t="shared" si="64"/>
        <v>53.659808254090095</v>
      </c>
      <c r="AC33" s="303">
        <f t="shared" si="64"/>
        <v>58.65980825409008</v>
      </c>
      <c r="AD33" s="303">
        <f t="shared" si="64"/>
        <v>63.659808254090102</v>
      </c>
      <c r="AE33" s="304">
        <f t="shared" si="64"/>
        <v>68.65980825409008</v>
      </c>
      <c r="AF33" s="302">
        <f t="shared" si="64"/>
        <v>43.659808254090088</v>
      </c>
      <c r="AG33" s="303">
        <f t="shared" si="64"/>
        <v>48.659808254090095</v>
      </c>
      <c r="AH33" s="303">
        <f t="shared" si="64"/>
        <v>53.659808254090095</v>
      </c>
      <c r="AI33" s="303">
        <f t="shared" si="64"/>
        <v>58.65980825409008</v>
      </c>
      <c r="AJ33" s="303">
        <f t="shared" si="64"/>
        <v>63.659808254090102</v>
      </c>
      <c r="AK33" s="304">
        <f t="shared" si="64"/>
        <v>68.65980825409008</v>
      </c>
      <c r="AL33" s="294" t="s">
        <v>22</v>
      </c>
      <c r="AM33" s="295" t="s">
        <v>18</v>
      </c>
      <c r="AN33" s="302">
        <f t="shared" ref="AN33:AY33" si="65">DEGREES(ACOS(COS(RADIANS(AN$31))*COS(RADIANS(AN$32))+SIN(RADIANS(AN$31))*SIN(RADIANS(AN$32))))</f>
        <v>5.0744974766669806</v>
      </c>
      <c r="AO33" s="303">
        <f t="shared" si="65"/>
        <v>10.178540906600082</v>
      </c>
      <c r="AP33" s="303">
        <f t="shared" si="65"/>
        <v>15.295635538465866</v>
      </c>
      <c r="AQ33" s="303">
        <f t="shared" si="65"/>
        <v>20.424350403385553</v>
      </c>
      <c r="AR33" s="303">
        <f t="shared" si="65"/>
        <v>25.561743720434652</v>
      </c>
      <c r="AS33" s="304">
        <f t="shared" si="65"/>
        <v>30.706526299267093</v>
      </c>
      <c r="AT33" s="302">
        <f t="shared" si="65"/>
        <v>5.3139247736482549</v>
      </c>
      <c r="AU33" s="303">
        <f t="shared" si="65"/>
        <v>10.758081064273782</v>
      </c>
      <c r="AV33" s="303">
        <f t="shared" si="65"/>
        <v>16.271648891288411</v>
      </c>
      <c r="AW33" s="303">
        <f t="shared" si="65"/>
        <v>21.836968358783626</v>
      </c>
      <c r="AX33" s="303">
        <f t="shared" si="65"/>
        <v>27.444883306960275</v>
      </c>
      <c r="AY33" s="304">
        <f t="shared" si="65"/>
        <v>33.089264941396969</v>
      </c>
      <c r="CH33" s="5"/>
      <c r="CI33" s="6"/>
      <c r="CK33" s="5"/>
      <c r="CL33" s="6"/>
      <c r="CM33" s="5"/>
      <c r="CN33" s="6"/>
      <c r="CO33" s="5"/>
      <c r="CP33" s="6"/>
      <c r="CQ33" s="5"/>
      <c r="CR33" s="6"/>
      <c r="CS33" s="5"/>
      <c r="CT33" s="6"/>
      <c r="CU33" s="5"/>
      <c r="CV33" s="6"/>
    </row>
    <row r="34" spans="1:100" ht="13.5" thickBot="1" x14ac:dyDescent="0.35">
      <c r="G34" s="6"/>
      <c r="H34" s="251"/>
      <c r="J34" s="130" t="s">
        <v>32</v>
      </c>
      <c r="K34" s="127"/>
      <c r="L34" s="128"/>
      <c r="M34" s="129" t="s">
        <v>1</v>
      </c>
      <c r="N34" s="102">
        <f t="shared" ref="N34:S34" si="66">IF(AND(N33&gt;=0,N33&lt;$C$14),$C$6-0.001*2.5*($C$12*N33)^2,IF(AND(N33&gt;=$C$14,N33&lt;$C$15),$C$13,IF(AND(N33&gt;=$C$15,N33&lt;36),29-25*LOG10(N33),-10)))</f>
        <v>10.224581966464186</v>
      </c>
      <c r="O34" s="103">
        <f t="shared" si="66"/>
        <v>2.4159260267800882</v>
      </c>
      <c r="P34" s="103">
        <f t="shared" si="66"/>
        <v>-2.1740815853309101</v>
      </c>
      <c r="Q34" s="103">
        <f t="shared" si="66"/>
        <v>-5.452175850774907</v>
      </c>
      <c r="R34" s="103">
        <f t="shared" si="66"/>
        <v>-8.0094908751421414</v>
      </c>
      <c r="S34" s="104">
        <f t="shared" si="66"/>
        <v>-10</v>
      </c>
      <c r="T34" s="102">
        <f t="shared" ref="T34:Y34" si="67">IF(AND(T33&gt;=0,T33&lt;$C$14),$C$6-0.001*2.5*($C$12*T33)^2,IF(AND(T33&gt;=$C$14,T33&lt;$C$15),$C$13,IF(AND(T33&gt;=$C$15,T33&lt;36),29-25*LOG10(T33),-10)))</f>
        <v>8.4256967043205933</v>
      </c>
      <c r="U34" s="103">
        <f t="shared" si="67"/>
        <v>0.12483758938498823</v>
      </c>
      <c r="V34" s="103">
        <f t="shared" si="67"/>
        <v>-4.866226065417699</v>
      </c>
      <c r="W34" s="103">
        <f t="shared" si="67"/>
        <v>-8.5498455993586973</v>
      </c>
      <c r="X34" s="103">
        <f t="shared" si="67"/>
        <v>-10</v>
      </c>
      <c r="Y34" s="104">
        <f t="shared" si="67"/>
        <v>-10</v>
      </c>
      <c r="Z34" s="308">
        <f t="shared" ref="Z34:AE34" si="68">IF(AND(Z33&gt;=0,Z33&lt;$C$14),$C$6-0.001*2.5*($C$12*Z33)^2,IF(AND(Z33&gt;=$C$14,Z33&lt;$C$15),$C$13,IF(AND(Z33&gt;=$C$15,Z33&lt;36),29-25*LOG10(Z33),-10)))</f>
        <v>-10</v>
      </c>
      <c r="AA34" s="309">
        <f t="shared" si="68"/>
        <v>-10</v>
      </c>
      <c r="AB34" s="309">
        <f t="shared" si="68"/>
        <v>-10</v>
      </c>
      <c r="AC34" s="309">
        <f t="shared" si="68"/>
        <v>-10</v>
      </c>
      <c r="AD34" s="309">
        <f t="shared" si="68"/>
        <v>-10</v>
      </c>
      <c r="AE34" s="310">
        <f t="shared" si="68"/>
        <v>-10</v>
      </c>
      <c r="AF34" s="308">
        <f t="shared" ref="AF34:AK34" si="69">IF(AND(AF33&gt;=0,AF33&lt;$C$14),$C$6-0.001*2.5*($C$12*AF33)^2,IF(AND(AF33&gt;=$C$14,AF33&lt;$C$15),$C$13,IF(AND(AF33&gt;=$C$15,AF33&lt;36),29-25*LOG10(AF33),-10)))</f>
        <v>-10</v>
      </c>
      <c r="AG34" s="309">
        <f t="shared" si="69"/>
        <v>-10</v>
      </c>
      <c r="AH34" s="309">
        <f t="shared" si="69"/>
        <v>-10</v>
      </c>
      <c r="AI34" s="309">
        <f t="shared" si="69"/>
        <v>-10</v>
      </c>
      <c r="AJ34" s="309">
        <f t="shared" si="69"/>
        <v>-10</v>
      </c>
      <c r="AK34" s="310">
        <f t="shared" si="69"/>
        <v>-10</v>
      </c>
      <c r="AL34" s="289" t="s">
        <v>32</v>
      </c>
      <c r="AM34" s="290" t="s">
        <v>1</v>
      </c>
      <c r="AN34" s="308">
        <f t="shared" ref="AN34:AY34" si="70">IF(AND(AN33&gt;=0,AN33&lt;$C$14),$C$6-0.001*2.5*($C$12*AN33)^2,IF(AND(AN33&gt;=$C$14,AN33&lt;$C$15),$C$13,IF(AND(AN33&gt;=$C$15,AN33&lt;36),29-25*LOG10(AN33),-10)))</f>
        <v>11.365173977814155</v>
      </c>
      <c r="AO34" s="309">
        <f t="shared" si="70"/>
        <v>3.8078618408182514</v>
      </c>
      <c r="AP34" s="309">
        <f t="shared" si="70"/>
        <v>-0.614188169196769</v>
      </c>
      <c r="AQ34" s="309">
        <f t="shared" si="70"/>
        <v>-3.7537063171230471</v>
      </c>
      <c r="AR34" s="309">
        <f t="shared" si="70"/>
        <v>-6.1897619084546136</v>
      </c>
      <c r="AS34" s="310">
        <f t="shared" si="70"/>
        <v>-8.1807672326428431</v>
      </c>
      <c r="AT34" s="308">
        <f t="shared" si="70"/>
        <v>10.864614948843119</v>
      </c>
      <c r="AU34" s="309">
        <f t="shared" si="70"/>
        <v>3.2066296886704286</v>
      </c>
      <c r="AV34" s="309">
        <f t="shared" si="70"/>
        <v>-1.2857891124554079</v>
      </c>
      <c r="AW34" s="309">
        <f t="shared" si="70"/>
        <v>-4.4798086204590533</v>
      </c>
      <c r="AX34" s="309">
        <f t="shared" si="70"/>
        <v>-6.9615347135657544</v>
      </c>
      <c r="AY34" s="310">
        <f t="shared" si="70"/>
        <v>-8.9921779917487257</v>
      </c>
      <c r="CH34" s="5"/>
      <c r="CI34" s="6"/>
      <c r="CK34" s="5"/>
      <c r="CL34" s="6"/>
      <c r="CM34" s="5"/>
      <c r="CN34" s="6"/>
      <c r="CO34" s="5"/>
      <c r="CP34" s="6"/>
      <c r="CQ34" s="5"/>
      <c r="CR34" s="6"/>
      <c r="CS34" s="5"/>
      <c r="CT34" s="6"/>
      <c r="CU34" s="5"/>
      <c r="CV34" s="6"/>
    </row>
    <row r="35" spans="1:100" ht="13" x14ac:dyDescent="0.3">
      <c r="A35" s="82" t="s">
        <v>51</v>
      </c>
      <c r="B35" s="83">
        <f t="shared" ref="B35:G35" si="71">B27</f>
        <v>-20</v>
      </c>
      <c r="C35" s="83">
        <f t="shared" si="71"/>
        <v>-20</v>
      </c>
      <c r="D35" s="83">
        <f t="shared" si="71"/>
        <v>-20</v>
      </c>
      <c r="E35" s="83">
        <f t="shared" si="71"/>
        <v>-20</v>
      </c>
      <c r="F35" s="83">
        <f t="shared" si="71"/>
        <v>-20</v>
      </c>
      <c r="G35" s="101">
        <f t="shared" si="71"/>
        <v>-20</v>
      </c>
      <c r="H35" s="252" t="s">
        <v>1</v>
      </c>
      <c r="J35" s="67" t="s">
        <v>3</v>
      </c>
      <c r="K35" s="41"/>
      <c r="L35" s="65"/>
      <c r="M35" s="69" t="s">
        <v>1</v>
      </c>
      <c r="N35" s="51">
        <f t="shared" ref="N35:S35" si="72">32.4+20*LOG10(N30)+20*LOG10(3600)</f>
        <v>86.133261518178955</v>
      </c>
      <c r="O35" s="52">
        <f t="shared" si="72"/>
        <v>78.289061134201333</v>
      </c>
      <c r="P35" s="52">
        <f t="shared" si="72"/>
        <v>73.719456541325201</v>
      </c>
      <c r="Q35" s="52">
        <f t="shared" si="72"/>
        <v>70.43385656036061</v>
      </c>
      <c r="R35" s="52">
        <f t="shared" si="72"/>
        <v>67.859107002426981</v>
      </c>
      <c r="S35" s="53">
        <f t="shared" si="72"/>
        <v>65.862355816990373</v>
      </c>
      <c r="T35" s="51">
        <f t="shared" ref="T35:Y35" si="73">32.4+20*LOG10(T30)+20*LOG10(7575)</f>
        <v>84.311331880461267</v>
      </c>
      <c r="U35" s="51">
        <f t="shared" si="73"/>
        <v>76.032613271197533</v>
      </c>
      <c r="V35" s="51">
        <f t="shared" si="73"/>
        <v>71.049221613155254</v>
      </c>
      <c r="W35" s="51">
        <f t="shared" si="73"/>
        <v>67.318822557907509</v>
      </c>
      <c r="X35" s="51">
        <f t="shared" si="73"/>
        <v>65.949223552648576</v>
      </c>
      <c r="Y35" s="51">
        <f t="shared" si="73"/>
        <v>65.949223552648576</v>
      </c>
      <c r="Z35" s="302">
        <f t="shared" ref="Z35:AE35" si="74">32.4+20*LOG10(Z30)+20*LOG10(3600)</f>
        <v>65.674488495822715</v>
      </c>
      <c r="AA35" s="303">
        <f t="shared" si="74"/>
        <v>65.674488495822715</v>
      </c>
      <c r="AB35" s="303">
        <f t="shared" si="74"/>
        <v>65.674488495822715</v>
      </c>
      <c r="AC35" s="303">
        <f t="shared" si="74"/>
        <v>65.674488495822715</v>
      </c>
      <c r="AD35" s="303">
        <f t="shared" si="74"/>
        <v>65.674488495822715</v>
      </c>
      <c r="AE35" s="304">
        <f t="shared" si="74"/>
        <v>65.674488495822715</v>
      </c>
      <c r="AF35" s="302">
        <f t="shared" ref="AF35:AK35" si="75">32.4+20*LOG10(AF30)+20*LOG10(3600)</f>
        <v>65.674488495822715</v>
      </c>
      <c r="AG35" s="303">
        <f t="shared" si="75"/>
        <v>65.674488495822715</v>
      </c>
      <c r="AH35" s="303">
        <f t="shared" si="75"/>
        <v>65.674488495822715</v>
      </c>
      <c r="AI35" s="303">
        <f t="shared" si="75"/>
        <v>65.674488495822715</v>
      </c>
      <c r="AJ35" s="303">
        <f t="shared" si="75"/>
        <v>65.674488495822715</v>
      </c>
      <c r="AK35" s="304">
        <f t="shared" si="75"/>
        <v>65.674488495822715</v>
      </c>
      <c r="AL35" s="294" t="s">
        <v>3</v>
      </c>
      <c r="AM35" s="295" t="s">
        <v>1</v>
      </c>
      <c r="AN35" s="302">
        <f t="shared" ref="AN35:AY35" si="76">32.4+20*LOG10(AN30)+20*LOG10(3600)</f>
        <v>107.26627376738685</v>
      </c>
      <c r="AO35" s="303">
        <f t="shared" si="76"/>
        <v>99.674361919509806</v>
      </c>
      <c r="AP35" s="303">
        <f t="shared" si="76"/>
        <v>95.294008327088562</v>
      </c>
      <c r="AQ35" s="303">
        <f t="shared" si="76"/>
        <v>92.154689598436121</v>
      </c>
      <c r="AR35" s="303">
        <f t="shared" si="76"/>
        <v>89.718477205391125</v>
      </c>
      <c r="AS35" s="304">
        <f t="shared" si="76"/>
        <v>87.726756057990002</v>
      </c>
      <c r="AT35" s="302">
        <f t="shared" si="76"/>
        <v>94.772634239143855</v>
      </c>
      <c r="AU35" s="303">
        <f t="shared" si="76"/>
        <v>87.115043028048746</v>
      </c>
      <c r="AV35" s="303">
        <f t="shared" si="76"/>
        <v>82.622471352392623</v>
      </c>
      <c r="AW35" s="303">
        <f t="shared" si="76"/>
        <v>79.428557174578799</v>
      </c>
      <c r="AX35" s="303">
        <f t="shared" si="76"/>
        <v>76.946575961982973</v>
      </c>
      <c r="AY35" s="304">
        <f t="shared" si="76"/>
        <v>74.916208375348731</v>
      </c>
      <c r="CH35" s="28" t="e">
        <f>#REF!-CH$31+CH26</f>
        <v>#REF!</v>
      </c>
      <c r="CI35" s="29" t="e">
        <f>#REF!-CI$31+CI26</f>
        <v>#REF!</v>
      </c>
      <c r="CK35" s="28" t="e">
        <f>#REF!-CK$31+CK26</f>
        <v>#REF!</v>
      </c>
      <c r="CL35" s="29" t="e">
        <f>#REF!-CL$31+CL26</f>
        <v>#REF!</v>
      </c>
      <c r="CM35" s="28" t="e">
        <f>#REF!-CM$31+CM26</f>
        <v>#REF!</v>
      </c>
      <c r="CN35" s="29" t="e">
        <f>#REF!-CN$31+CN26</f>
        <v>#REF!</v>
      </c>
      <c r="CO35" s="28" t="e">
        <f>#REF!-CO$31+CO26</f>
        <v>#REF!</v>
      </c>
      <c r="CP35" s="29" t="e">
        <f>#REF!-CP$31+CP26</f>
        <v>#REF!</v>
      </c>
      <c r="CQ35" s="28" t="e">
        <f>#REF!-CQ$31+CQ26</f>
        <v>#REF!</v>
      </c>
      <c r="CR35" s="29" t="e">
        <f>#REF!-CR$31+CR26</f>
        <v>#REF!</v>
      </c>
      <c r="CS35" s="28" t="e">
        <f>#REF!-CS$31+CS26</f>
        <v>#REF!</v>
      </c>
      <c r="CT35" s="29" t="e">
        <f>#REF!-CT$31+CT26</f>
        <v>#REF!</v>
      </c>
      <c r="CU35" s="28" t="e">
        <f>#REF!-CU$31+CU26</f>
        <v>#REF!</v>
      </c>
      <c r="CV35" s="29" t="e">
        <f>#REF!-CV$31+CV26</f>
        <v>#REF!</v>
      </c>
    </row>
    <row r="36" spans="1:100" ht="13.5" thickBot="1" x14ac:dyDescent="0.35">
      <c r="A36" s="244" t="s">
        <v>50</v>
      </c>
      <c r="B36" s="245">
        <f t="shared" ref="B36:G36" si="77">B32-B8</f>
        <v>-1.3304434693501435</v>
      </c>
      <c r="C36" s="245">
        <f t="shared" si="77"/>
        <v>-1.3304434693501435</v>
      </c>
      <c r="D36" s="245">
        <f t="shared" si="77"/>
        <v>-1.330443469350115</v>
      </c>
      <c r="E36" s="245">
        <f t="shared" si="77"/>
        <v>-1.330443469350115</v>
      </c>
      <c r="F36" s="245">
        <f t="shared" si="77"/>
        <v>-1.330443469350115</v>
      </c>
      <c r="G36" s="212">
        <f t="shared" si="77"/>
        <v>-1.330443469350115</v>
      </c>
      <c r="H36" s="253" t="s">
        <v>1</v>
      </c>
      <c r="J36" s="67" t="s">
        <v>33</v>
      </c>
      <c r="K36" s="41"/>
      <c r="L36" s="65"/>
      <c r="M36" s="69" t="s">
        <v>1</v>
      </c>
      <c r="N36" s="51">
        <v>2.2090000000000001</v>
      </c>
      <c r="O36" s="52">
        <v>2.2090000000000001</v>
      </c>
      <c r="P36" s="52">
        <v>2.2090000000000001</v>
      </c>
      <c r="Q36" s="52">
        <v>2.2090000000000001</v>
      </c>
      <c r="R36" s="52">
        <v>2.2090000000000001</v>
      </c>
      <c r="S36" s="53">
        <v>2.2090000000000001</v>
      </c>
      <c r="T36" s="51">
        <v>2.2090000000000001</v>
      </c>
      <c r="U36" s="52">
        <v>2.2090000000000001</v>
      </c>
      <c r="V36" s="52">
        <v>2.2090000000000001</v>
      </c>
      <c r="W36" s="52">
        <v>2.2090000000000001</v>
      </c>
      <c r="X36" s="52">
        <v>2.2090000000000001</v>
      </c>
      <c r="Y36" s="53">
        <v>2.2090000000000001</v>
      </c>
      <c r="Z36" s="302">
        <v>2.2090000000000001</v>
      </c>
      <c r="AA36" s="303">
        <v>2.2090000000000001</v>
      </c>
      <c r="AB36" s="303">
        <v>2.2090000000000001</v>
      </c>
      <c r="AC36" s="303">
        <v>2.2090000000000001</v>
      </c>
      <c r="AD36" s="303">
        <v>2.2090000000000001</v>
      </c>
      <c r="AE36" s="304">
        <v>2.2090000000000001</v>
      </c>
      <c r="AF36" s="302">
        <v>2.2090000000000001</v>
      </c>
      <c r="AG36" s="303">
        <v>2.2090000000000001</v>
      </c>
      <c r="AH36" s="303">
        <v>2.2090000000000001</v>
      </c>
      <c r="AI36" s="303">
        <v>2.2090000000000001</v>
      </c>
      <c r="AJ36" s="303">
        <v>2.2090000000000001</v>
      </c>
      <c r="AK36" s="304">
        <v>2.2090000000000001</v>
      </c>
      <c r="AL36" s="294" t="s">
        <v>33</v>
      </c>
      <c r="AM36" s="295" t="s">
        <v>1</v>
      </c>
      <c r="AN36" s="302">
        <v>2.2090000000000001</v>
      </c>
      <c r="AO36" s="303">
        <v>2.2090000000000001</v>
      </c>
      <c r="AP36" s="303">
        <v>2.2090000000000001</v>
      </c>
      <c r="AQ36" s="303">
        <v>2.2090000000000001</v>
      </c>
      <c r="AR36" s="303">
        <v>2.2090000000000001</v>
      </c>
      <c r="AS36" s="304">
        <v>2.2090000000000001</v>
      </c>
      <c r="AT36" s="302">
        <v>2.2090000000000001</v>
      </c>
      <c r="AU36" s="303">
        <v>2.2090000000000001</v>
      </c>
      <c r="AV36" s="303">
        <v>2.2090000000000001</v>
      </c>
      <c r="AW36" s="303">
        <v>2.2090000000000001</v>
      </c>
      <c r="AX36" s="303">
        <v>2.2090000000000001</v>
      </c>
      <c r="AY36" s="304">
        <v>2.2090000000000001</v>
      </c>
      <c r="CH36" s="19" t="e">
        <f>#REF!-CH$31+CH27</f>
        <v>#REF!</v>
      </c>
      <c r="CI36" s="20" t="e">
        <f>#REF!-CI$31+CI27</f>
        <v>#REF!</v>
      </c>
      <c r="CK36" s="19" t="e">
        <f>#REF!-CK$31+CK27</f>
        <v>#REF!</v>
      </c>
      <c r="CL36" s="20" t="e">
        <f>#REF!-CL$31+CL27</f>
        <v>#REF!</v>
      </c>
      <c r="CM36" s="19" t="e">
        <f>#REF!-CM$31+CM27</f>
        <v>#REF!</v>
      </c>
      <c r="CN36" s="20" t="e">
        <f>#REF!-CN$31+CN27</f>
        <v>#REF!</v>
      </c>
      <c r="CO36" s="19" t="e">
        <f>#REF!-CO$31+CO27</f>
        <v>#REF!</v>
      </c>
      <c r="CP36" s="20" t="e">
        <f>#REF!-CP$31+CP27</f>
        <v>#REF!</v>
      </c>
      <c r="CQ36" s="19" t="e">
        <f>#REF!-CQ$31+CQ27</f>
        <v>#REF!</v>
      </c>
      <c r="CR36" s="20" t="e">
        <f>#REF!-CR$31+CR27</f>
        <v>#REF!</v>
      </c>
      <c r="CS36" s="19" t="e">
        <f>#REF!-CS$31+CS27</f>
        <v>#REF!</v>
      </c>
      <c r="CT36" s="20" t="e">
        <f>#REF!-CT$31+CT27</f>
        <v>#REF!</v>
      </c>
      <c r="CU36" s="19" t="e">
        <f>#REF!-CU$31+CU27</f>
        <v>#REF!</v>
      </c>
      <c r="CV36" s="20" t="e">
        <f>#REF!-CV$31+CV27</f>
        <v>#REF!</v>
      </c>
    </row>
    <row r="37" spans="1:100" ht="13.5" thickBot="1" x14ac:dyDescent="0.35">
      <c r="J37" s="67" t="s">
        <v>34</v>
      </c>
      <c r="K37" s="41"/>
      <c r="L37" s="65"/>
      <c r="M37" s="69" t="s">
        <v>1</v>
      </c>
      <c r="N37" s="51">
        <v>2</v>
      </c>
      <c r="O37" s="52">
        <v>2</v>
      </c>
      <c r="P37" s="52">
        <v>2</v>
      </c>
      <c r="Q37" s="52">
        <v>2</v>
      </c>
      <c r="R37" s="52">
        <v>2</v>
      </c>
      <c r="S37" s="53">
        <v>2</v>
      </c>
      <c r="T37" s="51">
        <v>2</v>
      </c>
      <c r="U37" s="52">
        <v>2</v>
      </c>
      <c r="V37" s="52">
        <v>2</v>
      </c>
      <c r="W37" s="52">
        <v>2</v>
      </c>
      <c r="X37" s="52">
        <v>2</v>
      </c>
      <c r="Y37" s="53">
        <v>2</v>
      </c>
      <c r="Z37" s="302">
        <v>2</v>
      </c>
      <c r="AA37" s="303">
        <v>2</v>
      </c>
      <c r="AB37" s="303">
        <v>2</v>
      </c>
      <c r="AC37" s="303">
        <v>2</v>
      </c>
      <c r="AD37" s="303">
        <v>2</v>
      </c>
      <c r="AE37" s="304">
        <v>2</v>
      </c>
      <c r="AF37" s="302">
        <v>2</v>
      </c>
      <c r="AG37" s="303">
        <v>2</v>
      </c>
      <c r="AH37" s="303">
        <v>2</v>
      </c>
      <c r="AI37" s="303">
        <v>2</v>
      </c>
      <c r="AJ37" s="303">
        <v>2</v>
      </c>
      <c r="AK37" s="304">
        <v>2</v>
      </c>
      <c r="AL37" s="294" t="s">
        <v>34</v>
      </c>
      <c r="AM37" s="295" t="s">
        <v>1</v>
      </c>
      <c r="AN37" s="302">
        <v>2</v>
      </c>
      <c r="AO37" s="303">
        <v>2</v>
      </c>
      <c r="AP37" s="303">
        <v>2</v>
      </c>
      <c r="AQ37" s="303">
        <v>2</v>
      </c>
      <c r="AR37" s="303">
        <v>2</v>
      </c>
      <c r="AS37" s="304">
        <v>2</v>
      </c>
      <c r="AT37" s="302">
        <v>2</v>
      </c>
      <c r="AU37" s="303">
        <v>2</v>
      </c>
      <c r="AV37" s="303">
        <v>2</v>
      </c>
      <c r="AW37" s="303">
        <v>2</v>
      </c>
      <c r="AX37" s="303">
        <v>2</v>
      </c>
      <c r="AY37" s="304">
        <v>2</v>
      </c>
      <c r="CH37" s="32" t="e">
        <f>#REF!-CH$31+CH28</f>
        <v>#REF!</v>
      </c>
      <c r="CI37" s="33" t="e">
        <f>#REF!-CI$31+CI28</f>
        <v>#REF!</v>
      </c>
      <c r="CK37" s="32" t="e">
        <f>#REF!-CK$31+CK28</f>
        <v>#REF!</v>
      </c>
      <c r="CL37" s="33" t="e">
        <f>#REF!-CL$31+CL28</f>
        <v>#REF!</v>
      </c>
      <c r="CM37" s="32" t="e">
        <f>#REF!-CM$31+CM28</f>
        <v>#REF!</v>
      </c>
      <c r="CN37" s="33" t="e">
        <f>#REF!-CN$31+CN28</f>
        <v>#REF!</v>
      </c>
      <c r="CO37" s="32" t="e">
        <f>#REF!-CO$31+CO28</f>
        <v>#REF!</v>
      </c>
      <c r="CP37" s="33" t="e">
        <f>#REF!-CP$31+CP28</f>
        <v>#REF!</v>
      </c>
      <c r="CQ37" s="32" t="e">
        <f>#REF!-CQ$31+CQ28</f>
        <v>#REF!</v>
      </c>
      <c r="CR37" s="33" t="e">
        <f>#REF!-CR$31+CR28</f>
        <v>#REF!</v>
      </c>
      <c r="CS37" s="32" t="e">
        <f>#REF!-CS$31+CS28</f>
        <v>#REF!</v>
      </c>
      <c r="CT37" s="33" t="e">
        <f>#REF!-CT$31+CT28</f>
        <v>#REF!</v>
      </c>
      <c r="CU37" s="32" t="e">
        <f>#REF!-CU$31+CU28</f>
        <v>#REF!</v>
      </c>
      <c r="CV37" s="33" t="e">
        <f>#REF!-CV$31+CV28</f>
        <v>#REF!</v>
      </c>
    </row>
    <row r="38" spans="1:100" ht="13" x14ac:dyDescent="0.3">
      <c r="J38" s="105" t="s">
        <v>35</v>
      </c>
      <c r="K38" s="96"/>
      <c r="L38" s="97"/>
      <c r="M38" s="98" t="s">
        <v>1</v>
      </c>
      <c r="N38" s="102">
        <f t="shared" ref="N38:S38" si="78">SUM(N35:N37)</f>
        <v>90.342261518178958</v>
      </c>
      <c r="O38" s="103">
        <f t="shared" si="78"/>
        <v>82.498061134201336</v>
      </c>
      <c r="P38" s="103">
        <f t="shared" si="78"/>
        <v>77.928456541325204</v>
      </c>
      <c r="Q38" s="103">
        <f t="shared" si="78"/>
        <v>74.642856560360613</v>
      </c>
      <c r="R38" s="103">
        <f t="shared" si="78"/>
        <v>72.068107002426984</v>
      </c>
      <c r="S38" s="106">
        <f t="shared" si="78"/>
        <v>70.071355816990376</v>
      </c>
      <c r="T38" s="102">
        <f t="shared" ref="T38:Y38" si="79">SUM(T35:T37)</f>
        <v>88.520331880461271</v>
      </c>
      <c r="U38" s="103">
        <f t="shared" si="79"/>
        <v>80.241613271197537</v>
      </c>
      <c r="V38" s="103">
        <f t="shared" si="79"/>
        <v>75.258221613155257</v>
      </c>
      <c r="W38" s="103">
        <f t="shared" si="79"/>
        <v>71.527822557907513</v>
      </c>
      <c r="X38" s="103">
        <f t="shared" si="79"/>
        <v>70.158223552648579</v>
      </c>
      <c r="Y38" s="106">
        <f t="shared" si="79"/>
        <v>70.158223552648579</v>
      </c>
      <c r="Z38" s="308">
        <f t="shared" ref="Z38:AE38" si="80">SUM(Z35:Z37)</f>
        <v>69.883488495822718</v>
      </c>
      <c r="AA38" s="309">
        <f t="shared" si="80"/>
        <v>69.883488495822718</v>
      </c>
      <c r="AB38" s="309">
        <f t="shared" si="80"/>
        <v>69.883488495822718</v>
      </c>
      <c r="AC38" s="309">
        <f t="shared" si="80"/>
        <v>69.883488495822718</v>
      </c>
      <c r="AD38" s="309">
        <f t="shared" si="80"/>
        <v>69.883488495822718</v>
      </c>
      <c r="AE38" s="311">
        <f t="shared" si="80"/>
        <v>69.883488495822718</v>
      </c>
      <c r="AF38" s="308">
        <f t="shared" ref="AF38:AK38" si="81">SUM(AF35:AF37)</f>
        <v>69.883488495822718</v>
      </c>
      <c r="AG38" s="309">
        <f t="shared" si="81"/>
        <v>69.883488495822718</v>
      </c>
      <c r="AH38" s="309">
        <f t="shared" si="81"/>
        <v>69.883488495822718</v>
      </c>
      <c r="AI38" s="309">
        <f t="shared" si="81"/>
        <v>69.883488495822718</v>
      </c>
      <c r="AJ38" s="309">
        <f t="shared" si="81"/>
        <v>69.883488495822718</v>
      </c>
      <c r="AK38" s="311">
        <f t="shared" si="81"/>
        <v>69.883488495822718</v>
      </c>
      <c r="AL38" s="312" t="s">
        <v>35</v>
      </c>
      <c r="AM38" s="313" t="s">
        <v>1</v>
      </c>
      <c r="AN38" s="308">
        <f t="shared" ref="AN38:AY38" si="82">SUM(AN35:AN37)</f>
        <v>111.47527376738685</v>
      </c>
      <c r="AO38" s="309">
        <f t="shared" si="82"/>
        <v>103.88336191950981</v>
      </c>
      <c r="AP38" s="309">
        <f t="shared" si="82"/>
        <v>99.503008327088565</v>
      </c>
      <c r="AQ38" s="309">
        <f t="shared" si="82"/>
        <v>96.363689598436125</v>
      </c>
      <c r="AR38" s="309">
        <f t="shared" si="82"/>
        <v>93.927477205391128</v>
      </c>
      <c r="AS38" s="311">
        <f t="shared" si="82"/>
        <v>91.935756057990005</v>
      </c>
      <c r="AT38" s="308">
        <f t="shared" si="82"/>
        <v>98.981634239143858</v>
      </c>
      <c r="AU38" s="309">
        <f t="shared" si="82"/>
        <v>91.324043028048749</v>
      </c>
      <c r="AV38" s="309">
        <f t="shared" si="82"/>
        <v>86.831471352392626</v>
      </c>
      <c r="AW38" s="309">
        <f t="shared" si="82"/>
        <v>83.637557174578802</v>
      </c>
      <c r="AX38" s="309">
        <f t="shared" si="82"/>
        <v>81.155575961982976</v>
      </c>
      <c r="AY38" s="311">
        <f t="shared" si="82"/>
        <v>79.125208375348734</v>
      </c>
      <c r="CH38" s="5"/>
      <c r="CI38" s="6"/>
      <c r="CK38" s="5"/>
      <c r="CL38" s="6"/>
      <c r="CM38" s="5"/>
      <c r="CN38" s="6"/>
      <c r="CO38" s="5"/>
      <c r="CP38" s="6"/>
      <c r="CQ38" s="5"/>
      <c r="CR38" s="6"/>
      <c r="CS38" s="5"/>
      <c r="CT38" s="6"/>
      <c r="CU38" s="5"/>
      <c r="CV38" s="6"/>
    </row>
    <row r="39" spans="1:100" ht="13" x14ac:dyDescent="0.3">
      <c r="J39" s="107" t="s">
        <v>31</v>
      </c>
      <c r="K39" s="108"/>
      <c r="L39" s="109"/>
      <c r="M39" s="110" t="s">
        <v>4</v>
      </c>
      <c r="N39" s="111">
        <f t="shared" ref="N39:S39" si="83">N$26-N$38+N34</f>
        <v>-121.41767955171476</v>
      </c>
      <c r="O39" s="112">
        <f t="shared" si="83"/>
        <v>-121.38213510742125</v>
      </c>
      <c r="P39" s="112">
        <f t="shared" si="83"/>
        <v>-121.40253812665611</v>
      </c>
      <c r="Q39" s="112">
        <f t="shared" si="83"/>
        <v>-121.39503241113552</v>
      </c>
      <c r="R39" s="112">
        <f t="shared" si="83"/>
        <v>-121.37759787756912</v>
      </c>
      <c r="S39" s="113">
        <f t="shared" si="83"/>
        <v>-121.37135581699037</v>
      </c>
      <c r="T39" s="111">
        <f t="shared" ref="T39:Y39" si="84">T$26-T$38+T34</f>
        <v>-121.39463517614067</v>
      </c>
      <c r="U39" s="112">
        <f t="shared" si="84"/>
        <v>-121.41677568181254</v>
      </c>
      <c r="V39" s="112">
        <f t="shared" si="84"/>
        <v>-121.42444767857296</v>
      </c>
      <c r="W39" s="112">
        <f t="shared" si="84"/>
        <v>-121.37766815726621</v>
      </c>
      <c r="X39" s="112">
        <f t="shared" si="84"/>
        <v>-121.45822355264858</v>
      </c>
      <c r="Y39" s="113">
        <f t="shared" si="84"/>
        <v>-121.45822355264858</v>
      </c>
      <c r="Z39" s="314">
        <f t="shared" ref="Z39:AK39" si="85">Z$26-Z$38+Z34</f>
        <v>-121.18348849582271</v>
      </c>
      <c r="AA39" s="315">
        <f t="shared" si="85"/>
        <v>-79.873488495822713</v>
      </c>
      <c r="AB39" s="315">
        <f t="shared" si="85"/>
        <v>-79.873488495822713</v>
      </c>
      <c r="AC39" s="315">
        <f t="shared" si="85"/>
        <v>-79.873488495822713</v>
      </c>
      <c r="AD39" s="315">
        <f t="shared" si="85"/>
        <v>-79.873488495822713</v>
      </c>
      <c r="AE39" s="316">
        <f t="shared" si="85"/>
        <v>-79.873488495822713</v>
      </c>
      <c r="AF39" s="314">
        <f t="shared" si="85"/>
        <v>-133.1834884958227</v>
      </c>
      <c r="AG39" s="315">
        <f t="shared" si="85"/>
        <v>-133.1834884958227</v>
      </c>
      <c r="AH39" s="315">
        <f t="shared" si="85"/>
        <v>-133.1834884958227</v>
      </c>
      <c r="AI39" s="315">
        <f t="shared" si="85"/>
        <v>-133.1834884958227</v>
      </c>
      <c r="AJ39" s="315">
        <f t="shared" si="85"/>
        <v>-133.1834884958227</v>
      </c>
      <c r="AK39" s="316">
        <f t="shared" si="85"/>
        <v>-133.1834884958227</v>
      </c>
      <c r="AL39" s="317" t="s">
        <v>31</v>
      </c>
      <c r="AM39" s="318" t="s">
        <v>4</v>
      </c>
      <c r="AN39" s="314">
        <f t="shared" ref="AN39:AY39" si="86">AN$26-AN$38+AN34</f>
        <v>-121.41009978957271</v>
      </c>
      <c r="AO39" s="315">
        <f t="shared" si="86"/>
        <v>-121.37550007869156</v>
      </c>
      <c r="AP39" s="315">
        <f t="shared" si="86"/>
        <v>-121.41719649628533</v>
      </c>
      <c r="AQ39" s="315">
        <f t="shared" si="86"/>
        <v>-121.41739591555917</v>
      </c>
      <c r="AR39" s="315">
        <f t="shared" si="86"/>
        <v>-121.41723911384574</v>
      </c>
      <c r="AS39" s="316">
        <f t="shared" si="86"/>
        <v>-121.41652329063285</v>
      </c>
      <c r="AT39" s="314">
        <f t="shared" si="86"/>
        <v>-121.41701929030071</v>
      </c>
      <c r="AU39" s="315">
        <f t="shared" si="86"/>
        <v>-121.41741333937831</v>
      </c>
      <c r="AV39" s="315">
        <f t="shared" si="86"/>
        <v>-121.41726046484803</v>
      </c>
      <c r="AW39" s="315">
        <f t="shared" si="86"/>
        <v>-121.41736579503785</v>
      </c>
      <c r="AX39" s="315">
        <f t="shared" si="86"/>
        <v>-121.41711067554873</v>
      </c>
      <c r="AY39" s="316">
        <f t="shared" si="86"/>
        <v>-121.41738636709746</v>
      </c>
      <c r="CH39" s="5"/>
      <c r="CI39" s="6"/>
      <c r="CK39" s="5"/>
      <c r="CL39" s="6"/>
      <c r="CM39" s="5"/>
      <c r="CN39" s="6"/>
      <c r="CO39" s="5"/>
      <c r="CP39" s="6"/>
      <c r="CQ39" s="5"/>
      <c r="CR39" s="6"/>
      <c r="CS39" s="5"/>
      <c r="CT39" s="6"/>
      <c r="CU39" s="5"/>
      <c r="CV39" s="6"/>
    </row>
    <row r="40" spans="1:100" ht="13.5" thickBot="1" x14ac:dyDescent="0.35">
      <c r="B40" s="27"/>
      <c r="C40" s="27"/>
      <c r="D40" s="27"/>
      <c r="E40" s="27"/>
      <c r="F40" s="27"/>
      <c r="G40" s="27"/>
      <c r="J40" s="114" t="s">
        <v>66</v>
      </c>
      <c r="K40" s="115"/>
      <c r="L40" s="115"/>
      <c r="M40" s="116" t="s">
        <v>4</v>
      </c>
      <c r="N40" s="117">
        <f>$C$10</f>
        <v>-121.41741651280923</v>
      </c>
      <c r="O40" s="118">
        <f t="shared" ref="O40:AY40" si="87">$C$10</f>
        <v>-121.41741651280923</v>
      </c>
      <c r="P40" s="118">
        <f t="shared" si="87"/>
        <v>-121.41741651280923</v>
      </c>
      <c r="Q40" s="118">
        <f t="shared" si="87"/>
        <v>-121.41741651280923</v>
      </c>
      <c r="R40" s="118">
        <f t="shared" si="87"/>
        <v>-121.41741651280923</v>
      </c>
      <c r="S40" s="119">
        <f t="shared" si="87"/>
        <v>-121.41741651280923</v>
      </c>
      <c r="T40" s="117">
        <f>$C$10</f>
        <v>-121.41741651280923</v>
      </c>
      <c r="U40" s="118">
        <f t="shared" si="87"/>
        <v>-121.41741651280923</v>
      </c>
      <c r="V40" s="118">
        <f t="shared" si="87"/>
        <v>-121.41741651280923</v>
      </c>
      <c r="W40" s="118">
        <f t="shared" si="87"/>
        <v>-121.41741651280923</v>
      </c>
      <c r="X40" s="118">
        <f t="shared" si="87"/>
        <v>-121.41741651280923</v>
      </c>
      <c r="Y40" s="119">
        <f t="shared" si="87"/>
        <v>-121.41741651280923</v>
      </c>
      <c r="Z40" s="319">
        <f>$C$10</f>
        <v>-121.41741651280923</v>
      </c>
      <c r="AA40" s="320">
        <f t="shared" si="87"/>
        <v>-121.41741651280923</v>
      </c>
      <c r="AB40" s="320">
        <f t="shared" si="87"/>
        <v>-121.41741651280923</v>
      </c>
      <c r="AC40" s="320">
        <f t="shared" si="87"/>
        <v>-121.41741651280923</v>
      </c>
      <c r="AD40" s="320">
        <f t="shared" si="87"/>
        <v>-121.41741651280923</v>
      </c>
      <c r="AE40" s="321">
        <f t="shared" si="87"/>
        <v>-121.41741651280923</v>
      </c>
      <c r="AF40" s="319">
        <f>$C$10</f>
        <v>-121.41741651280923</v>
      </c>
      <c r="AG40" s="320">
        <f t="shared" si="87"/>
        <v>-121.41741651280923</v>
      </c>
      <c r="AH40" s="320">
        <f t="shared" si="87"/>
        <v>-121.41741651280923</v>
      </c>
      <c r="AI40" s="320">
        <f t="shared" si="87"/>
        <v>-121.41741651280923</v>
      </c>
      <c r="AJ40" s="320">
        <f t="shared" si="87"/>
        <v>-121.41741651280923</v>
      </c>
      <c r="AK40" s="321">
        <f t="shared" si="87"/>
        <v>-121.41741651280923</v>
      </c>
      <c r="AL40" s="322" t="s">
        <v>66</v>
      </c>
      <c r="AM40" s="323" t="s">
        <v>4</v>
      </c>
      <c r="AN40" s="319">
        <f t="shared" si="87"/>
        <v>-121.41741651280923</v>
      </c>
      <c r="AO40" s="320">
        <f t="shared" si="87"/>
        <v>-121.41741651280923</v>
      </c>
      <c r="AP40" s="320">
        <f t="shared" si="87"/>
        <v>-121.41741651280923</v>
      </c>
      <c r="AQ40" s="320">
        <f t="shared" si="87"/>
        <v>-121.41741651280923</v>
      </c>
      <c r="AR40" s="320">
        <f t="shared" si="87"/>
        <v>-121.41741651280923</v>
      </c>
      <c r="AS40" s="321">
        <f t="shared" si="87"/>
        <v>-121.41741651280923</v>
      </c>
      <c r="AT40" s="319">
        <f t="shared" si="87"/>
        <v>-121.41741651280923</v>
      </c>
      <c r="AU40" s="320">
        <f t="shared" si="87"/>
        <v>-121.41741651280923</v>
      </c>
      <c r="AV40" s="320">
        <f t="shared" si="87"/>
        <v>-121.41741651280923</v>
      </c>
      <c r="AW40" s="320">
        <f t="shared" si="87"/>
        <v>-121.41741651280923</v>
      </c>
      <c r="AX40" s="320">
        <f t="shared" si="87"/>
        <v>-121.41741651280923</v>
      </c>
      <c r="AY40" s="321">
        <f t="shared" si="87"/>
        <v>-121.41741651280923</v>
      </c>
      <c r="CH40" s="5"/>
      <c r="CI40" s="6"/>
      <c r="CK40" s="5"/>
      <c r="CL40" s="6"/>
      <c r="CM40" s="5"/>
      <c r="CN40" s="6"/>
      <c r="CO40" s="5"/>
      <c r="CP40" s="6"/>
      <c r="CQ40" s="5"/>
      <c r="CR40" s="6"/>
      <c r="CS40" s="5"/>
      <c r="CT40" s="6"/>
      <c r="CU40" s="5"/>
      <c r="CV40" s="6"/>
    </row>
    <row r="41" spans="1:100" ht="13" x14ac:dyDescent="0.3">
      <c r="J41" s="67" t="s">
        <v>23</v>
      </c>
      <c r="K41" s="41"/>
      <c r="L41" s="65"/>
      <c r="M41" s="69" t="s">
        <v>1</v>
      </c>
      <c r="N41" s="57">
        <f t="shared" ref="N41:S41" si="88">N40-N39</f>
        <v>2.6303890552981102E-4</v>
      </c>
      <c r="O41" s="58">
        <f t="shared" si="88"/>
        <v>-3.5281405387976861E-2</v>
      </c>
      <c r="P41" s="58">
        <f t="shared" si="88"/>
        <v>-1.487838615311432E-2</v>
      </c>
      <c r="Q41" s="58">
        <f t="shared" si="88"/>
        <v>-2.2384101673708301E-2</v>
      </c>
      <c r="R41" s="58">
        <f t="shared" si="88"/>
        <v>-3.9818635240109757E-2</v>
      </c>
      <c r="S41" s="59">
        <f t="shared" si="88"/>
        <v>-4.6060695818852082E-2</v>
      </c>
      <c r="T41" s="57">
        <f t="shared" ref="T41:Y41" si="89">T40-T39</f>
        <v>-2.2781336668558083E-2</v>
      </c>
      <c r="U41" s="58">
        <f t="shared" si="89"/>
        <v>-6.4083099668721388E-4</v>
      </c>
      <c r="V41" s="58">
        <f t="shared" si="89"/>
        <v>7.031165763734748E-3</v>
      </c>
      <c r="W41" s="58">
        <f t="shared" si="89"/>
        <v>-3.9748355543011371E-2</v>
      </c>
      <c r="X41" s="58">
        <f t="shared" si="89"/>
        <v>4.0807039839350523E-2</v>
      </c>
      <c r="Y41" s="59">
        <f t="shared" si="89"/>
        <v>4.0807039839350523E-2</v>
      </c>
      <c r="Z41" s="324">
        <f t="shared" ref="Z41:AE41" si="90">Z40-Z39</f>
        <v>-0.23392801698651056</v>
      </c>
      <c r="AA41" s="325">
        <f t="shared" si="90"/>
        <v>-41.543928016986513</v>
      </c>
      <c r="AB41" s="325">
        <f t="shared" si="90"/>
        <v>-41.543928016986513</v>
      </c>
      <c r="AC41" s="325">
        <f t="shared" si="90"/>
        <v>-41.543928016986513</v>
      </c>
      <c r="AD41" s="325">
        <f t="shared" si="90"/>
        <v>-41.543928016986513</v>
      </c>
      <c r="AE41" s="326">
        <f t="shared" si="90"/>
        <v>-41.543928016986513</v>
      </c>
      <c r="AF41" s="324">
        <f t="shared" ref="AF41:AK41" si="91">AF40-AF39</f>
        <v>11.766071983013475</v>
      </c>
      <c r="AG41" s="325">
        <f t="shared" si="91"/>
        <v>11.766071983013475</v>
      </c>
      <c r="AH41" s="325">
        <f t="shared" si="91"/>
        <v>11.766071983013475</v>
      </c>
      <c r="AI41" s="325">
        <f t="shared" si="91"/>
        <v>11.766071983013475</v>
      </c>
      <c r="AJ41" s="325">
        <f t="shared" si="91"/>
        <v>11.766071983013475</v>
      </c>
      <c r="AK41" s="326">
        <f t="shared" si="91"/>
        <v>11.766071983013475</v>
      </c>
      <c r="AL41" s="294" t="s">
        <v>23</v>
      </c>
      <c r="AM41" s="295" t="s">
        <v>1</v>
      </c>
      <c r="AN41" s="324">
        <f t="shared" ref="AN41:AY41" si="92">AN40-AN39</f>
        <v>-7.316723236513667E-3</v>
      </c>
      <c r="AO41" s="325">
        <f t="shared" si="92"/>
        <v>-4.1916434117666768E-2</v>
      </c>
      <c r="AP41" s="325">
        <f t="shared" si="92"/>
        <v>-2.2001652389747051E-4</v>
      </c>
      <c r="AQ41" s="325">
        <f t="shared" si="92"/>
        <v>-2.0597250056653138E-5</v>
      </c>
      <c r="AR41" s="325">
        <f t="shared" si="92"/>
        <v>-1.7739896348700768E-4</v>
      </c>
      <c r="AS41" s="326">
        <f t="shared" si="92"/>
        <v>-8.9322217637288759E-4</v>
      </c>
      <c r="AT41" s="324">
        <f t="shared" si="92"/>
        <v>-3.9722250851070839E-4</v>
      </c>
      <c r="AU41" s="325">
        <f t="shared" si="92"/>
        <v>-3.1734309118292003E-6</v>
      </c>
      <c r="AV41" s="325">
        <f t="shared" si="92"/>
        <v>-1.5604796119816911E-4</v>
      </c>
      <c r="AW41" s="325">
        <f t="shared" si="92"/>
        <v>-5.071777137288791E-5</v>
      </c>
      <c r="AX41" s="325">
        <f t="shared" si="92"/>
        <v>-3.058372604982651E-4</v>
      </c>
      <c r="AY41" s="326">
        <f t="shared" si="92"/>
        <v>-3.0145711761520033E-5</v>
      </c>
      <c r="CH41" s="30" t="e">
        <f t="shared" ref="CH41:CI43" si="93">$B$10-CH35</f>
        <v>#REF!</v>
      </c>
      <c r="CI41" s="31" t="e">
        <f t="shared" si="93"/>
        <v>#REF!</v>
      </c>
      <c r="CK41" s="30" t="e">
        <f t="shared" ref="CK41:CV43" si="94">$B$10-CK35</f>
        <v>#REF!</v>
      </c>
      <c r="CL41" s="31" t="e">
        <f t="shared" si="94"/>
        <v>#REF!</v>
      </c>
      <c r="CM41" s="30" t="e">
        <f t="shared" si="94"/>
        <v>#REF!</v>
      </c>
      <c r="CN41" s="31" t="e">
        <f t="shared" si="94"/>
        <v>#REF!</v>
      </c>
      <c r="CO41" s="30" t="e">
        <f t="shared" si="94"/>
        <v>#REF!</v>
      </c>
      <c r="CP41" s="31" t="e">
        <f t="shared" si="94"/>
        <v>#REF!</v>
      </c>
      <c r="CQ41" s="30" t="e">
        <f t="shared" si="94"/>
        <v>#REF!</v>
      </c>
      <c r="CR41" s="31" t="e">
        <f t="shared" si="94"/>
        <v>#REF!</v>
      </c>
      <c r="CS41" s="30" t="e">
        <f t="shared" si="94"/>
        <v>#REF!</v>
      </c>
      <c r="CT41" s="31" t="e">
        <f t="shared" si="94"/>
        <v>#REF!</v>
      </c>
      <c r="CU41" s="30" t="e">
        <f t="shared" si="94"/>
        <v>#REF!</v>
      </c>
      <c r="CV41" s="31" t="e">
        <f t="shared" si="94"/>
        <v>#REF!</v>
      </c>
    </row>
    <row r="42" spans="1:100" ht="13.5" thickBot="1" x14ac:dyDescent="0.35">
      <c r="J42" s="120" t="s">
        <v>36</v>
      </c>
      <c r="K42" s="121"/>
      <c r="L42" s="122"/>
      <c r="M42" s="123" t="s">
        <v>37</v>
      </c>
      <c r="N42" s="124">
        <f t="shared" ref="N42:S42" si="95">1000*N27</f>
        <v>135</v>
      </c>
      <c r="O42" s="125">
        <f t="shared" si="95"/>
        <v>54.699999999999996</v>
      </c>
      <c r="P42" s="125">
        <f t="shared" si="95"/>
        <v>32.300000000000004</v>
      </c>
      <c r="Q42" s="125">
        <f t="shared" si="95"/>
        <v>22.1</v>
      </c>
      <c r="R42" s="125">
        <f t="shared" si="95"/>
        <v>16.400000000000002</v>
      </c>
      <c r="S42" s="126">
        <f t="shared" si="95"/>
        <v>13</v>
      </c>
      <c r="T42" s="124">
        <f t="shared" ref="T42:Y42" si="96">1000*T27</f>
        <v>52</v>
      </c>
      <c r="U42" s="125">
        <f t="shared" si="96"/>
        <v>20</v>
      </c>
      <c r="V42" s="125">
        <f t="shared" si="96"/>
        <v>11.2</v>
      </c>
      <c r="W42" s="125">
        <f t="shared" si="96"/>
        <v>7.2</v>
      </c>
      <c r="X42" s="125">
        <f t="shared" si="96"/>
        <v>6.1000000000000005</v>
      </c>
      <c r="Y42" s="126">
        <f t="shared" si="96"/>
        <v>6.1000000000000005</v>
      </c>
      <c r="Z42" s="327">
        <f t="shared" ref="Z42:AE42" si="97">1000*Z27</f>
        <v>10</v>
      </c>
      <c r="AA42" s="328">
        <f t="shared" si="97"/>
        <v>10</v>
      </c>
      <c r="AB42" s="328">
        <f t="shared" si="97"/>
        <v>10</v>
      </c>
      <c r="AC42" s="328">
        <f t="shared" si="97"/>
        <v>10</v>
      </c>
      <c r="AD42" s="328">
        <f t="shared" si="97"/>
        <v>10</v>
      </c>
      <c r="AE42" s="329">
        <f t="shared" si="97"/>
        <v>10</v>
      </c>
      <c r="AF42" s="327">
        <f t="shared" ref="AF42:AK42" si="98">1000*AF27</f>
        <v>10</v>
      </c>
      <c r="AG42" s="328">
        <f t="shared" si="98"/>
        <v>10</v>
      </c>
      <c r="AH42" s="328">
        <f t="shared" si="98"/>
        <v>10</v>
      </c>
      <c r="AI42" s="328">
        <f t="shared" si="98"/>
        <v>10</v>
      </c>
      <c r="AJ42" s="328">
        <f t="shared" si="98"/>
        <v>10</v>
      </c>
      <c r="AK42" s="329">
        <f t="shared" si="98"/>
        <v>10</v>
      </c>
      <c r="AL42" s="330" t="s">
        <v>36</v>
      </c>
      <c r="AM42" s="331" t="s">
        <v>37</v>
      </c>
      <c r="AN42" s="327">
        <f t="shared" ref="AN42:AY42" si="99">1000*AN27</f>
        <v>1538.1929640745575</v>
      </c>
      <c r="AO42" s="328">
        <f t="shared" si="99"/>
        <v>641.82035536861383</v>
      </c>
      <c r="AP42" s="328">
        <f t="shared" si="99"/>
        <v>387.60746650927689</v>
      </c>
      <c r="AQ42" s="328">
        <f t="shared" si="99"/>
        <v>270.03500610981013</v>
      </c>
      <c r="AR42" s="328">
        <f t="shared" si="99"/>
        <v>203.98605836323966</v>
      </c>
      <c r="AS42" s="329">
        <f t="shared" si="99"/>
        <v>162.18186197733144</v>
      </c>
      <c r="AT42" s="327">
        <f t="shared" si="99"/>
        <v>365.02506962170315</v>
      </c>
      <c r="AU42" s="328">
        <f t="shared" si="99"/>
        <v>151.15121266375627</v>
      </c>
      <c r="AV42" s="328">
        <f t="shared" si="99"/>
        <v>90.097780516376559</v>
      </c>
      <c r="AW42" s="328">
        <f t="shared" si="99"/>
        <v>62.359426196359614</v>
      </c>
      <c r="AX42" s="328">
        <f t="shared" si="99"/>
        <v>46.841499312471264</v>
      </c>
      <c r="AY42" s="329">
        <f t="shared" si="99"/>
        <v>37.057518643523323</v>
      </c>
      <c r="CH42" s="19" t="e">
        <f t="shared" si="93"/>
        <v>#REF!</v>
      </c>
      <c r="CI42" s="20" t="e">
        <f t="shared" si="93"/>
        <v>#REF!</v>
      </c>
      <c r="CK42" s="19" t="e">
        <f t="shared" si="94"/>
        <v>#REF!</v>
      </c>
      <c r="CL42" s="20" t="e">
        <f t="shared" si="94"/>
        <v>#REF!</v>
      </c>
      <c r="CM42" s="19" t="e">
        <f t="shared" si="94"/>
        <v>#REF!</v>
      </c>
      <c r="CN42" s="20" t="e">
        <f t="shared" si="94"/>
        <v>#REF!</v>
      </c>
      <c r="CO42" s="19" t="e">
        <f t="shared" si="94"/>
        <v>#REF!</v>
      </c>
      <c r="CP42" s="20" t="e">
        <f t="shared" si="94"/>
        <v>#REF!</v>
      </c>
      <c r="CQ42" s="19" t="e">
        <f t="shared" si="94"/>
        <v>#REF!</v>
      </c>
      <c r="CR42" s="20" t="e">
        <f t="shared" si="94"/>
        <v>#REF!</v>
      </c>
      <c r="CS42" s="19" t="e">
        <f t="shared" si="94"/>
        <v>#REF!</v>
      </c>
      <c r="CT42" s="20" t="e">
        <f t="shared" si="94"/>
        <v>#REF!</v>
      </c>
      <c r="CU42" s="19" t="e">
        <f t="shared" si="94"/>
        <v>#REF!</v>
      </c>
      <c r="CV42" s="20" t="e">
        <f t="shared" si="94"/>
        <v>#REF!</v>
      </c>
    </row>
    <row r="43" spans="1:100" ht="13.5" thickBot="1" x14ac:dyDescent="0.35">
      <c r="J43" s="61" t="s">
        <v>38</v>
      </c>
      <c r="K43" s="62"/>
      <c r="L43" s="63"/>
      <c r="M43" s="68" t="s">
        <v>37</v>
      </c>
      <c r="N43" s="42">
        <v>4.5</v>
      </c>
      <c r="O43" s="43">
        <v>4.5</v>
      </c>
      <c r="P43" s="43">
        <v>4.5</v>
      </c>
      <c r="Q43" s="43">
        <v>4.5</v>
      </c>
      <c r="R43" s="43">
        <v>4.5</v>
      </c>
      <c r="S43" s="44">
        <v>4.5</v>
      </c>
      <c r="T43" s="355">
        <v>4.5</v>
      </c>
      <c r="U43" s="356">
        <v>4.5</v>
      </c>
      <c r="V43" s="356">
        <v>4.5</v>
      </c>
      <c r="W43" s="356">
        <v>4.5</v>
      </c>
      <c r="X43" s="356">
        <v>4.5</v>
      </c>
      <c r="Y43" s="357">
        <v>4.5</v>
      </c>
      <c r="Z43" s="332">
        <v>4.5</v>
      </c>
      <c r="AA43" s="282">
        <v>4.5</v>
      </c>
      <c r="AB43" s="282">
        <v>4.5</v>
      </c>
      <c r="AC43" s="282">
        <v>4.5</v>
      </c>
      <c r="AD43" s="282">
        <v>4.5</v>
      </c>
      <c r="AE43" s="283">
        <v>4.5</v>
      </c>
      <c r="AF43" s="332">
        <v>4.5</v>
      </c>
      <c r="AG43" s="282">
        <v>4.5</v>
      </c>
      <c r="AH43" s="282">
        <v>4.5</v>
      </c>
      <c r="AI43" s="282">
        <v>4.5</v>
      </c>
      <c r="AJ43" s="282">
        <v>4.5</v>
      </c>
      <c r="AK43" s="283">
        <v>4.5</v>
      </c>
      <c r="AL43" s="284" t="s">
        <v>38</v>
      </c>
      <c r="AM43" s="285" t="s">
        <v>37</v>
      </c>
      <c r="AN43" s="332">
        <v>4.5</v>
      </c>
      <c r="AO43" s="282">
        <v>4.5</v>
      </c>
      <c r="AP43" s="282">
        <v>4.5</v>
      </c>
      <c r="AQ43" s="282">
        <v>4.5</v>
      </c>
      <c r="AR43" s="282">
        <v>4.5</v>
      </c>
      <c r="AS43" s="283">
        <v>4.5</v>
      </c>
      <c r="AT43" s="332">
        <v>4.5</v>
      </c>
      <c r="AU43" s="282">
        <v>4.5</v>
      </c>
      <c r="AV43" s="282">
        <v>4.5</v>
      </c>
      <c r="AW43" s="282">
        <v>4.5</v>
      </c>
      <c r="AX43" s="282">
        <v>4.5</v>
      </c>
      <c r="AY43" s="283">
        <v>4.5</v>
      </c>
      <c r="CH43" s="32" t="e">
        <f t="shared" si="93"/>
        <v>#REF!</v>
      </c>
      <c r="CI43" s="33" t="e">
        <f t="shared" si="93"/>
        <v>#REF!</v>
      </c>
      <c r="CK43" s="32" t="e">
        <f t="shared" si="94"/>
        <v>#REF!</v>
      </c>
      <c r="CL43" s="33" t="e">
        <f t="shared" si="94"/>
        <v>#REF!</v>
      </c>
      <c r="CM43" s="32" t="e">
        <f t="shared" si="94"/>
        <v>#REF!</v>
      </c>
      <c r="CN43" s="33" t="e">
        <f t="shared" si="94"/>
        <v>#REF!</v>
      </c>
      <c r="CO43" s="32" t="e">
        <f t="shared" si="94"/>
        <v>#REF!</v>
      </c>
      <c r="CP43" s="33" t="e">
        <f t="shared" si="94"/>
        <v>#REF!</v>
      </c>
      <c r="CQ43" s="32" t="e">
        <f t="shared" si="94"/>
        <v>#REF!</v>
      </c>
      <c r="CR43" s="33" t="e">
        <f t="shared" si="94"/>
        <v>#REF!</v>
      </c>
      <c r="CS43" s="32" t="e">
        <f t="shared" si="94"/>
        <v>#REF!</v>
      </c>
      <c r="CT43" s="33" t="e">
        <f t="shared" si="94"/>
        <v>#REF!</v>
      </c>
      <c r="CU43" s="32" t="e">
        <f t="shared" si="94"/>
        <v>#REF!</v>
      </c>
      <c r="CV43" s="33" t="e">
        <f t="shared" si="94"/>
        <v>#REF!</v>
      </c>
    </row>
    <row r="44" spans="1:100" ht="13" x14ac:dyDescent="0.3">
      <c r="D44" s="84"/>
      <c r="J44" s="105" t="s">
        <v>30</v>
      </c>
      <c r="K44" s="127"/>
      <c r="L44" s="128"/>
      <c r="M44" s="129" t="s">
        <v>4</v>
      </c>
      <c r="N44" s="99">
        <v>-41.3</v>
      </c>
      <c r="O44" s="100">
        <v>-41.3</v>
      </c>
      <c r="P44" s="100">
        <v>-41.3</v>
      </c>
      <c r="Q44" s="100">
        <v>-41.3</v>
      </c>
      <c r="R44" s="100">
        <v>-41.3</v>
      </c>
      <c r="S44" s="101">
        <v>-41.3</v>
      </c>
      <c r="T44" s="99">
        <v>-41.3</v>
      </c>
      <c r="U44" s="100">
        <v>-41.3</v>
      </c>
      <c r="V44" s="100">
        <v>-41.3</v>
      </c>
      <c r="W44" s="100">
        <v>-41.3</v>
      </c>
      <c r="X44" s="100">
        <v>-41.3</v>
      </c>
      <c r="Y44" s="101">
        <v>-41.3</v>
      </c>
      <c r="Z44" s="286">
        <v>-41.3</v>
      </c>
      <c r="AA44" s="287">
        <v>-41.3</v>
      </c>
      <c r="AB44" s="287">
        <v>-41.3</v>
      </c>
      <c r="AC44" s="287">
        <v>-41.3</v>
      </c>
      <c r="AD44" s="287">
        <v>-41.3</v>
      </c>
      <c r="AE44" s="288">
        <v>-41.3</v>
      </c>
      <c r="AF44" s="286">
        <v>-53.3</v>
      </c>
      <c r="AG44" s="287">
        <v>-53.3</v>
      </c>
      <c r="AH44" s="287">
        <v>-53.3</v>
      </c>
      <c r="AI44" s="287">
        <v>-53.3</v>
      </c>
      <c r="AJ44" s="287">
        <v>-53.3</v>
      </c>
      <c r="AK44" s="288">
        <v>-53.3</v>
      </c>
      <c r="AL44" s="289" t="s">
        <v>30</v>
      </c>
      <c r="AM44" s="290" t="s">
        <v>4</v>
      </c>
      <c r="AN44" s="286">
        <v>-21.3</v>
      </c>
      <c r="AO44" s="287">
        <v>-21.3</v>
      </c>
      <c r="AP44" s="287">
        <v>-21.3</v>
      </c>
      <c r="AQ44" s="287">
        <v>-21.3</v>
      </c>
      <c r="AR44" s="287">
        <v>-21.3</v>
      </c>
      <c r="AS44" s="288">
        <v>-21.3</v>
      </c>
      <c r="AT44" s="286">
        <v>-33.299999999999997</v>
      </c>
      <c r="AU44" s="287">
        <v>-33.299999999999997</v>
      </c>
      <c r="AV44" s="287">
        <v>-33.299999999999997</v>
      </c>
      <c r="AW44" s="287">
        <v>-33.299999999999997</v>
      </c>
      <c r="AX44" s="287">
        <v>-33.299999999999997</v>
      </c>
      <c r="AY44" s="288">
        <v>-33.299999999999997</v>
      </c>
    </row>
    <row r="45" spans="1:100" x14ac:dyDescent="0.25">
      <c r="D45" s="85"/>
      <c r="J45" s="64" t="s">
        <v>26</v>
      </c>
      <c r="K45" s="41"/>
      <c r="L45" s="65"/>
      <c r="M45" s="69" t="s">
        <v>2</v>
      </c>
      <c r="N45" s="45">
        <v>8.5400000000000004E-2</v>
      </c>
      <c r="O45" s="45">
        <v>3.4099999999999998E-2</v>
      </c>
      <c r="P45" s="45">
        <v>1.9800000000000002E-2</v>
      </c>
      <c r="Q45" s="45">
        <v>1.3299999999999999E-2</v>
      </c>
      <c r="R45" s="45">
        <v>9.7999999999999997E-3</v>
      </c>
      <c r="S45" s="45">
        <v>8.8999999999999999E-3</v>
      </c>
      <c r="T45" s="45">
        <v>2.8000000000000001E-2</v>
      </c>
      <c r="U45" s="45">
        <v>9.5999999999999992E-3</v>
      </c>
      <c r="V45" s="45">
        <v>4.4999999999999997E-3</v>
      </c>
      <c r="W45" s="45">
        <v>4.0499999999999998E-3</v>
      </c>
      <c r="X45" s="45">
        <v>4.0499999999999998E-3</v>
      </c>
      <c r="Y45" s="45">
        <v>4.0499999999999998E-3</v>
      </c>
      <c r="Z45" s="291">
        <v>0.01</v>
      </c>
      <c r="AA45" s="292">
        <v>0.01</v>
      </c>
      <c r="AB45" s="292">
        <v>0.01</v>
      </c>
      <c r="AC45" s="292">
        <v>0.01</v>
      </c>
      <c r="AD45" s="292">
        <v>0.01</v>
      </c>
      <c r="AE45" s="293">
        <v>0.01</v>
      </c>
      <c r="AF45" s="291">
        <v>0.01</v>
      </c>
      <c r="AG45" s="292">
        <v>0.01</v>
      </c>
      <c r="AH45" s="292">
        <v>0.01</v>
      </c>
      <c r="AI45" s="292">
        <v>0.01</v>
      </c>
      <c r="AJ45" s="292">
        <v>0.01</v>
      </c>
      <c r="AK45" s="293">
        <v>0.01</v>
      </c>
      <c r="AL45" s="294" t="s">
        <v>26</v>
      </c>
      <c r="AM45" s="295" t="s">
        <v>2</v>
      </c>
      <c r="AN45" s="291">
        <v>1.0482373201534887</v>
      </c>
      <c r="AO45" s="292">
        <v>0.43925316697509675</v>
      </c>
      <c r="AP45" s="292">
        <v>0.26367527547017833</v>
      </c>
      <c r="AQ45" s="292">
        <v>0.18351888828954269</v>
      </c>
      <c r="AR45" s="292">
        <v>0.13853454209473182</v>
      </c>
      <c r="AS45" s="293">
        <v>0.11008091440129063</v>
      </c>
      <c r="AT45" s="291">
        <v>0.24201453120539182</v>
      </c>
      <c r="AU45" s="292">
        <v>9.9400841095667838E-2</v>
      </c>
      <c r="AV45" s="292">
        <v>5.8906447604653349E-2</v>
      </c>
      <c r="AW45" s="292">
        <v>4.0572143346405562E-2</v>
      </c>
      <c r="AX45" s="292">
        <v>3.0342531032054556E-2</v>
      </c>
      <c r="AY45" s="293">
        <v>2.3904689325168579E-2</v>
      </c>
    </row>
    <row r="46" spans="1:100" ht="13" x14ac:dyDescent="0.3">
      <c r="J46" s="351" t="s">
        <v>27</v>
      </c>
      <c r="K46" s="352"/>
      <c r="L46" s="353"/>
      <c r="M46" s="354" t="s">
        <v>25</v>
      </c>
      <c r="N46" s="345">
        <v>1.5</v>
      </c>
      <c r="O46" s="345">
        <v>1.5</v>
      </c>
      <c r="P46" s="345">
        <v>1.5</v>
      </c>
      <c r="Q46" s="345">
        <v>1.5</v>
      </c>
      <c r="R46" s="345">
        <v>1.5</v>
      </c>
      <c r="S46" s="345">
        <v>1.5</v>
      </c>
      <c r="T46" s="345">
        <v>1.5</v>
      </c>
      <c r="U46" s="345">
        <v>1.5</v>
      </c>
      <c r="V46" s="345">
        <v>1.5</v>
      </c>
      <c r="W46" s="345">
        <v>1.5</v>
      </c>
      <c r="X46" s="345">
        <v>1.5</v>
      </c>
      <c r="Y46" s="345">
        <v>1.5</v>
      </c>
      <c r="Z46" s="296">
        <v>2</v>
      </c>
      <c r="AA46" s="297">
        <v>2</v>
      </c>
      <c r="AB46" s="297">
        <v>2</v>
      </c>
      <c r="AC46" s="297">
        <v>2</v>
      </c>
      <c r="AD46" s="297">
        <v>2</v>
      </c>
      <c r="AE46" s="298">
        <v>2</v>
      </c>
      <c r="AF46" s="296">
        <v>2</v>
      </c>
      <c r="AG46" s="297">
        <v>2</v>
      </c>
      <c r="AH46" s="297">
        <v>2</v>
      </c>
      <c r="AI46" s="297">
        <v>2</v>
      </c>
      <c r="AJ46" s="297">
        <v>2</v>
      </c>
      <c r="AK46" s="298">
        <v>2</v>
      </c>
      <c r="AL46" s="294" t="s">
        <v>27</v>
      </c>
      <c r="AM46" s="295" t="s">
        <v>25</v>
      </c>
      <c r="AN46" s="299">
        <v>8</v>
      </c>
      <c r="AO46" s="300">
        <v>8</v>
      </c>
      <c r="AP46" s="300">
        <v>8</v>
      </c>
      <c r="AQ46" s="300">
        <v>8</v>
      </c>
      <c r="AR46" s="300">
        <v>8</v>
      </c>
      <c r="AS46" s="301">
        <v>8</v>
      </c>
      <c r="AT46" s="299">
        <v>8</v>
      </c>
      <c r="AU46" s="300">
        <v>8</v>
      </c>
      <c r="AV46" s="300">
        <v>8</v>
      </c>
      <c r="AW46" s="300">
        <v>8</v>
      </c>
      <c r="AX46" s="300">
        <v>8</v>
      </c>
      <c r="AY46" s="301">
        <v>8</v>
      </c>
    </row>
    <row r="47" spans="1:100" ht="13" x14ac:dyDescent="0.3">
      <c r="J47" s="351" t="s">
        <v>28</v>
      </c>
      <c r="K47" s="352"/>
      <c r="L47" s="353"/>
      <c r="M47" s="354" t="s">
        <v>25</v>
      </c>
      <c r="N47" s="346">
        <v>3</v>
      </c>
      <c r="O47" s="347">
        <v>3</v>
      </c>
      <c r="P47" s="347">
        <v>3</v>
      </c>
      <c r="Q47" s="347">
        <v>3</v>
      </c>
      <c r="R47" s="347">
        <v>3</v>
      </c>
      <c r="S47" s="348">
        <v>3</v>
      </c>
      <c r="T47" s="346">
        <v>3</v>
      </c>
      <c r="U47" s="347">
        <v>3</v>
      </c>
      <c r="V47" s="347">
        <v>3</v>
      </c>
      <c r="W47" s="347">
        <v>3</v>
      </c>
      <c r="X47" s="347">
        <v>3</v>
      </c>
      <c r="Y47" s="348">
        <v>3</v>
      </c>
      <c r="Z47" s="299">
        <v>10</v>
      </c>
      <c r="AA47" s="300">
        <v>10</v>
      </c>
      <c r="AB47" s="300">
        <v>10</v>
      </c>
      <c r="AC47" s="300">
        <v>10</v>
      </c>
      <c r="AD47" s="300">
        <v>10</v>
      </c>
      <c r="AE47" s="301">
        <v>10</v>
      </c>
      <c r="AF47" s="299">
        <v>10</v>
      </c>
      <c r="AG47" s="300">
        <v>10</v>
      </c>
      <c r="AH47" s="300">
        <v>10</v>
      </c>
      <c r="AI47" s="300">
        <v>10</v>
      </c>
      <c r="AJ47" s="300">
        <v>10</v>
      </c>
      <c r="AK47" s="301">
        <v>10</v>
      </c>
      <c r="AL47" s="294" t="s">
        <v>28</v>
      </c>
      <c r="AM47" s="295" t="s">
        <v>25</v>
      </c>
      <c r="AN47" s="299">
        <v>10</v>
      </c>
      <c r="AO47" s="300">
        <v>10</v>
      </c>
      <c r="AP47" s="300">
        <v>10</v>
      </c>
      <c r="AQ47" s="300">
        <v>10</v>
      </c>
      <c r="AR47" s="300">
        <v>10</v>
      </c>
      <c r="AS47" s="301">
        <v>10</v>
      </c>
      <c r="AT47" s="299">
        <v>10</v>
      </c>
      <c r="AU47" s="300">
        <v>10</v>
      </c>
      <c r="AV47" s="300">
        <v>10</v>
      </c>
      <c r="AW47" s="300">
        <v>10</v>
      </c>
      <c r="AX47" s="300">
        <v>10</v>
      </c>
      <c r="AY47" s="301">
        <v>10</v>
      </c>
    </row>
    <row r="48" spans="1:100" x14ac:dyDescent="0.25">
      <c r="J48" s="64" t="s">
        <v>16</v>
      </c>
      <c r="K48" s="41"/>
      <c r="L48" s="65"/>
      <c r="M48" s="69" t="s">
        <v>2</v>
      </c>
      <c r="N48" s="45">
        <f>SQRT(N45^2+0.000001*(ABS(N47-N46))^2)</f>
        <v>8.5413172286246342E-2</v>
      </c>
      <c r="O48" s="46">
        <f t="shared" ref="O48:S48" si="100">SQRT(O45^2+0.000001*(ABS(O47-O46))^2)</f>
        <v>3.4132975258538478E-2</v>
      </c>
      <c r="P48" s="46">
        <f t="shared" si="100"/>
        <v>1.9856736892047495E-2</v>
      </c>
      <c r="Q48" s="46">
        <f t="shared" si="100"/>
        <v>1.3384319183283101E-2</v>
      </c>
      <c r="R48" s="46">
        <f t="shared" si="100"/>
        <v>9.9141313285632839E-3</v>
      </c>
      <c r="S48" s="47">
        <f t="shared" si="100"/>
        <v>9.0255193756370606E-3</v>
      </c>
      <c r="T48" s="45">
        <f>SQRT(T45^2+0.000001*(ABS(T47-T46))^2)</f>
        <v>2.8040149785619906E-2</v>
      </c>
      <c r="U48" s="46">
        <f t="shared" ref="U48:Y48" si="101">SQRT(U45^2+0.000001*(ABS(U47-U46))^2)</f>
        <v>9.7164808444209876E-3</v>
      </c>
      <c r="V48" s="46">
        <f t="shared" si="101"/>
        <v>4.7434164902525689E-3</v>
      </c>
      <c r="W48" s="46">
        <f t="shared" si="101"/>
        <v>4.3188540146663901E-3</v>
      </c>
      <c r="X48" s="46">
        <f t="shared" si="101"/>
        <v>4.3188540146663901E-3</v>
      </c>
      <c r="Y48" s="47">
        <f t="shared" si="101"/>
        <v>4.3188540146663901E-3</v>
      </c>
      <c r="Z48" s="291">
        <f>SQRT(Z45^2+0.000001*(ABS(Z47-Z46))^2)</f>
        <v>1.2806248474865698E-2</v>
      </c>
      <c r="AA48" s="292">
        <f t="shared" ref="AA48:AK48" si="102">SQRT(AA45^2+0.000001*(ABS(AA47-AA46))^2)</f>
        <v>1.2806248474865698E-2</v>
      </c>
      <c r="AB48" s="292">
        <f t="shared" si="102"/>
        <v>1.2806248474865698E-2</v>
      </c>
      <c r="AC48" s="292">
        <f t="shared" si="102"/>
        <v>1.2806248474865698E-2</v>
      </c>
      <c r="AD48" s="292">
        <f t="shared" si="102"/>
        <v>1.2806248474865698E-2</v>
      </c>
      <c r="AE48" s="293">
        <f t="shared" si="102"/>
        <v>1.2806248474865698E-2</v>
      </c>
      <c r="AF48" s="291">
        <f t="shared" si="102"/>
        <v>1.2806248474865698E-2</v>
      </c>
      <c r="AG48" s="292">
        <f t="shared" si="102"/>
        <v>1.2806248474865698E-2</v>
      </c>
      <c r="AH48" s="292">
        <f t="shared" si="102"/>
        <v>1.2806248474865698E-2</v>
      </c>
      <c r="AI48" s="292">
        <f t="shared" si="102"/>
        <v>1.2806248474865698E-2</v>
      </c>
      <c r="AJ48" s="292">
        <f t="shared" si="102"/>
        <v>1.2806248474865698E-2</v>
      </c>
      <c r="AK48" s="293">
        <f t="shared" si="102"/>
        <v>1.2806248474865698E-2</v>
      </c>
      <c r="AL48" s="294" t="s">
        <v>16</v>
      </c>
      <c r="AM48" s="295" t="s">
        <v>2</v>
      </c>
      <c r="AN48" s="291">
        <f>SQRT(AN45^2+0.000001*(ABS(AN47-AN46))^2)</f>
        <v>1.0482392281166391</v>
      </c>
      <c r="AO48" s="292">
        <f t="shared" ref="AO48:AY48" si="103">SQRT(AO45^2+0.000001*(ABS(AO47-AO46))^2)</f>
        <v>0.4392577201343788</v>
      </c>
      <c r="AP48" s="292">
        <f t="shared" si="103"/>
        <v>0.26368286044844558</v>
      </c>
      <c r="AQ48" s="292">
        <f t="shared" si="103"/>
        <v>0.18352978602676365</v>
      </c>
      <c r="AR48" s="292">
        <f t="shared" si="103"/>
        <v>0.13854897817521797</v>
      </c>
      <c r="AS48" s="293">
        <f t="shared" si="103"/>
        <v>0.11009908135595081</v>
      </c>
      <c r="AT48" s="291">
        <f t="shared" si="103"/>
        <v>0.24202279503089283</v>
      </c>
      <c r="AU48" s="292">
        <f t="shared" si="103"/>
        <v>9.9420959613786705E-2</v>
      </c>
      <c r="AV48" s="292">
        <f t="shared" si="103"/>
        <v>5.8940389966471808E-2</v>
      </c>
      <c r="AW48" s="292">
        <f t="shared" si="103"/>
        <v>4.0621408342415719E-2</v>
      </c>
      <c r="AX48" s="292">
        <f t="shared" si="103"/>
        <v>3.0408373672907826E-2</v>
      </c>
      <c r="AY48" s="293">
        <f t="shared" si="103"/>
        <v>2.3988209014697795E-2</v>
      </c>
    </row>
    <row r="49" spans="10:51" x14ac:dyDescent="0.25">
      <c r="J49" s="64" t="s">
        <v>29</v>
      </c>
      <c r="K49" s="41"/>
      <c r="L49" s="65"/>
      <c r="M49" s="69" t="s">
        <v>18</v>
      </c>
      <c r="N49" s="51">
        <f t="shared" ref="N49:S49" si="104">DEGREES(ATAN((N46-N47)*0.001/N45))</f>
        <v>-1.006262679098574</v>
      </c>
      <c r="O49" s="52">
        <f t="shared" si="104"/>
        <v>-2.5187184982599415</v>
      </c>
      <c r="P49" s="52">
        <f t="shared" si="104"/>
        <v>-4.3323139831885147</v>
      </c>
      <c r="Q49" s="52">
        <f t="shared" si="104"/>
        <v>-6.4347391510367196</v>
      </c>
      <c r="R49" s="52">
        <f t="shared" si="104"/>
        <v>-8.7022237899467978</v>
      </c>
      <c r="S49" s="53">
        <f t="shared" si="104"/>
        <v>-9.5666859897144167</v>
      </c>
      <c r="T49" s="51">
        <f t="shared" ref="T49:Y49" si="105">DEGREES(ATAN((T46-T47)*0.001/T45))</f>
        <v>-3.0664855011258934</v>
      </c>
      <c r="U49" s="52">
        <f t="shared" si="105"/>
        <v>-8.8806591505202466</v>
      </c>
      <c r="V49" s="52">
        <f t="shared" si="105"/>
        <v>-18.434948822922014</v>
      </c>
      <c r="W49" s="52">
        <f t="shared" si="105"/>
        <v>-20.323136829662943</v>
      </c>
      <c r="X49" s="52">
        <f t="shared" si="105"/>
        <v>-20.323136829662943</v>
      </c>
      <c r="Y49" s="53">
        <f t="shared" si="105"/>
        <v>-20.323136829662943</v>
      </c>
      <c r="Z49" s="302">
        <f t="shared" ref="Z49:AE49" si="106">DEGREES(ATAN((Z46-Z47)*0.001/Z45))</f>
        <v>-38.659808254090095</v>
      </c>
      <c r="AA49" s="303">
        <f t="shared" si="106"/>
        <v>-38.659808254090095</v>
      </c>
      <c r="AB49" s="303">
        <f t="shared" si="106"/>
        <v>-38.659808254090095</v>
      </c>
      <c r="AC49" s="303">
        <f t="shared" si="106"/>
        <v>-38.659808254090095</v>
      </c>
      <c r="AD49" s="303">
        <f t="shared" si="106"/>
        <v>-38.659808254090095</v>
      </c>
      <c r="AE49" s="304">
        <f t="shared" si="106"/>
        <v>-38.659808254090095</v>
      </c>
      <c r="AF49" s="302">
        <f t="shared" ref="AF49:AK49" si="107">DEGREES(ATAN((AF46-AF47)*0.001/AF45))</f>
        <v>-38.659808254090095</v>
      </c>
      <c r="AG49" s="303">
        <f t="shared" si="107"/>
        <v>-38.659808254090095</v>
      </c>
      <c r="AH49" s="303">
        <f t="shared" si="107"/>
        <v>-38.659808254090095</v>
      </c>
      <c r="AI49" s="303">
        <f t="shared" si="107"/>
        <v>-38.659808254090095</v>
      </c>
      <c r="AJ49" s="303">
        <f t="shared" si="107"/>
        <v>-38.659808254090095</v>
      </c>
      <c r="AK49" s="304">
        <f t="shared" si="107"/>
        <v>-38.659808254090095</v>
      </c>
      <c r="AL49" s="294" t="s">
        <v>29</v>
      </c>
      <c r="AM49" s="295" t="s">
        <v>18</v>
      </c>
      <c r="AN49" s="302">
        <f t="shared" ref="AN49:AY49" si="108">DEGREES(ATAN((AN46-AN47)*0.001/AN45))</f>
        <v>-0.10931820282770081</v>
      </c>
      <c r="AO49" s="303">
        <f t="shared" si="108"/>
        <v>-0.26087635962001554</v>
      </c>
      <c r="AP49" s="303">
        <f t="shared" si="108"/>
        <v>-0.43458515887752092</v>
      </c>
      <c r="AQ49" s="303">
        <f t="shared" si="108"/>
        <v>-0.62438816965564048</v>
      </c>
      <c r="AR49" s="303">
        <f t="shared" si="108"/>
        <v>-0.82711212055712058</v>
      </c>
      <c r="AS49" s="304">
        <f t="shared" si="108"/>
        <v>-1.0408612022634838</v>
      </c>
      <c r="AT49" s="302">
        <f t="shared" si="108"/>
        <v>-0.47347962932796528</v>
      </c>
      <c r="AU49" s="303">
        <f t="shared" si="108"/>
        <v>-1.1526673003521111</v>
      </c>
      <c r="AV49" s="303">
        <f t="shared" si="108"/>
        <v>-1.9445674011699161</v>
      </c>
      <c r="AW49" s="303">
        <f t="shared" si="108"/>
        <v>-2.8221056611976132</v>
      </c>
      <c r="AX49" s="303">
        <f t="shared" si="108"/>
        <v>-3.77114342124207</v>
      </c>
      <c r="AY49" s="304">
        <f t="shared" si="108"/>
        <v>-4.7825469378798742</v>
      </c>
    </row>
    <row r="50" spans="10:51" x14ac:dyDescent="0.25">
      <c r="J50" s="64" t="s">
        <v>20</v>
      </c>
      <c r="K50" s="41"/>
      <c r="L50" s="65"/>
      <c r="M50" s="69" t="s">
        <v>18</v>
      </c>
      <c r="N50" s="54">
        <v>5</v>
      </c>
      <c r="O50" s="55">
        <v>10</v>
      </c>
      <c r="P50" s="55">
        <v>15</v>
      </c>
      <c r="Q50" s="55">
        <v>20</v>
      </c>
      <c r="R50" s="55">
        <v>25</v>
      </c>
      <c r="S50" s="56">
        <v>30</v>
      </c>
      <c r="T50" s="54">
        <v>5</v>
      </c>
      <c r="U50" s="55">
        <v>10</v>
      </c>
      <c r="V50" s="55">
        <v>15</v>
      </c>
      <c r="W50" s="55">
        <v>20</v>
      </c>
      <c r="X50" s="55">
        <v>25</v>
      </c>
      <c r="Y50" s="56">
        <v>30</v>
      </c>
      <c r="Z50" s="305">
        <v>5</v>
      </c>
      <c r="AA50" s="306">
        <v>10</v>
      </c>
      <c r="AB50" s="306">
        <v>15</v>
      </c>
      <c r="AC50" s="306">
        <v>20</v>
      </c>
      <c r="AD50" s="306">
        <v>25</v>
      </c>
      <c r="AE50" s="307">
        <v>30</v>
      </c>
      <c r="AF50" s="305">
        <v>5</v>
      </c>
      <c r="AG50" s="306">
        <v>10</v>
      </c>
      <c r="AH50" s="306">
        <v>15</v>
      </c>
      <c r="AI50" s="306">
        <v>20</v>
      </c>
      <c r="AJ50" s="306">
        <v>25</v>
      </c>
      <c r="AK50" s="307">
        <v>30</v>
      </c>
      <c r="AL50" s="294" t="s">
        <v>20</v>
      </c>
      <c r="AM50" s="295" t="s">
        <v>18</v>
      </c>
      <c r="AN50" s="305">
        <v>5</v>
      </c>
      <c r="AO50" s="306">
        <v>10</v>
      </c>
      <c r="AP50" s="306">
        <v>15</v>
      </c>
      <c r="AQ50" s="306">
        <v>20</v>
      </c>
      <c r="AR50" s="306">
        <v>25</v>
      </c>
      <c r="AS50" s="307">
        <v>30</v>
      </c>
      <c r="AT50" s="305">
        <v>5</v>
      </c>
      <c r="AU50" s="306">
        <v>10</v>
      </c>
      <c r="AV50" s="306">
        <v>15</v>
      </c>
      <c r="AW50" s="306">
        <v>20</v>
      </c>
      <c r="AX50" s="306">
        <v>25</v>
      </c>
      <c r="AY50" s="307">
        <v>30</v>
      </c>
    </row>
    <row r="51" spans="10:51" x14ac:dyDescent="0.25">
      <c r="J51" s="66" t="s">
        <v>22</v>
      </c>
      <c r="K51" s="41"/>
      <c r="L51" s="65"/>
      <c r="M51" s="69" t="s">
        <v>18</v>
      </c>
      <c r="N51" s="51">
        <f t="shared" ref="N51:AK51" si="109">DEGREES(ACOS(COS(RADIANS(N$49))*COS(RADIANS(N$50))+SIN(RADIANS(N$49))*SIN(RADIANS(N$50))))</f>
        <v>6.0062626790985734</v>
      </c>
      <c r="O51" s="52">
        <f t="shared" si="109"/>
        <v>12.518718498259938</v>
      </c>
      <c r="P51" s="52">
        <f t="shared" si="109"/>
        <v>19.332313983188524</v>
      </c>
      <c r="Q51" s="52">
        <f t="shared" si="109"/>
        <v>26.434739151036712</v>
      </c>
      <c r="R51" s="52">
        <f t="shared" si="109"/>
        <v>33.702223789946785</v>
      </c>
      <c r="S51" s="53">
        <f t="shared" si="109"/>
        <v>39.566685989714401</v>
      </c>
      <c r="T51" s="51">
        <f t="shared" si="109"/>
        <v>8.0664855011258947</v>
      </c>
      <c r="U51" s="52">
        <f t="shared" si="109"/>
        <v>18.880659150520241</v>
      </c>
      <c r="V51" s="52">
        <f t="shared" si="109"/>
        <v>33.434948822922017</v>
      </c>
      <c r="W51" s="52">
        <f t="shared" si="109"/>
        <v>40.323136829662943</v>
      </c>
      <c r="X51" s="52">
        <f t="shared" si="109"/>
        <v>45.32313682966295</v>
      </c>
      <c r="Y51" s="53">
        <f t="shared" si="109"/>
        <v>50.323136829662936</v>
      </c>
      <c r="Z51" s="302">
        <f t="shared" si="109"/>
        <v>43.659808254090088</v>
      </c>
      <c r="AA51" s="303">
        <f t="shared" si="109"/>
        <v>48.659808254090095</v>
      </c>
      <c r="AB51" s="303">
        <f t="shared" si="109"/>
        <v>53.659808254090095</v>
      </c>
      <c r="AC51" s="303">
        <f t="shared" si="109"/>
        <v>58.65980825409008</v>
      </c>
      <c r="AD51" s="303">
        <f t="shared" si="109"/>
        <v>63.659808254090102</v>
      </c>
      <c r="AE51" s="304">
        <f t="shared" si="109"/>
        <v>68.65980825409008</v>
      </c>
      <c r="AF51" s="302">
        <f t="shared" si="109"/>
        <v>43.659808254090088</v>
      </c>
      <c r="AG51" s="303">
        <f t="shared" si="109"/>
        <v>48.659808254090095</v>
      </c>
      <c r="AH51" s="303">
        <f t="shared" si="109"/>
        <v>53.659808254090095</v>
      </c>
      <c r="AI51" s="303">
        <f t="shared" si="109"/>
        <v>58.65980825409008</v>
      </c>
      <c r="AJ51" s="303">
        <f t="shared" si="109"/>
        <v>63.659808254090102</v>
      </c>
      <c r="AK51" s="304">
        <f t="shared" si="109"/>
        <v>68.65980825409008</v>
      </c>
      <c r="AL51" s="294" t="s">
        <v>22</v>
      </c>
      <c r="AM51" s="295" t="s">
        <v>18</v>
      </c>
      <c r="AN51" s="302">
        <f t="shared" ref="AN51:AY51" si="110">DEGREES(ACOS(COS(RADIANS(AN$49))*COS(RADIANS(AN$50))+SIN(RADIANS(AN$49))*SIN(RADIANS(AN$50))))</f>
        <v>5.1093182028277262</v>
      </c>
      <c r="AO51" s="303">
        <f t="shared" si="110"/>
        <v>10.260876359620026</v>
      </c>
      <c r="AP51" s="303">
        <f t="shared" si="110"/>
        <v>15.434585158877491</v>
      </c>
      <c r="AQ51" s="303">
        <f t="shared" si="110"/>
        <v>20.624388169655635</v>
      </c>
      <c r="AR51" s="303">
        <f t="shared" si="110"/>
        <v>25.827112120557121</v>
      </c>
      <c r="AS51" s="304">
        <f t="shared" si="110"/>
        <v>31.040861202263478</v>
      </c>
      <c r="AT51" s="302">
        <f t="shared" si="110"/>
        <v>5.4734796293279899</v>
      </c>
      <c r="AU51" s="303">
        <f t="shared" si="110"/>
        <v>11.152667300352098</v>
      </c>
      <c r="AV51" s="303">
        <f t="shared" si="110"/>
        <v>16.944567401169909</v>
      </c>
      <c r="AW51" s="303">
        <f t="shared" si="110"/>
        <v>22.822105661197597</v>
      </c>
      <c r="AX51" s="303">
        <f t="shared" si="110"/>
        <v>28.771143421242073</v>
      </c>
      <c r="AY51" s="304">
        <f t="shared" si="110"/>
        <v>34.782546937879857</v>
      </c>
    </row>
    <row r="52" spans="10:51" ht="13" x14ac:dyDescent="0.3">
      <c r="J52" s="130" t="s">
        <v>32</v>
      </c>
      <c r="K52" s="127"/>
      <c r="L52" s="128"/>
      <c r="M52" s="129" t="s">
        <v>1</v>
      </c>
      <c r="N52" s="102">
        <f t="shared" ref="N52:S52" si="111">IF(AND(N51&gt;=0,N51&lt;$D$14),$D$6-0.001*2.5*($D$12*N51)^2,IF(AND(N51&gt;=$D$14,N51&lt;$D$15),$D$13,IF(AND(N51&gt;=$D$15,N51&lt;36),29-25*LOG10(N51),-10)))</f>
        <v>9.534891954989444</v>
      </c>
      <c r="O52" s="103">
        <f t="shared" si="111"/>
        <v>1.561003155175225</v>
      </c>
      <c r="P52" s="103">
        <f t="shared" si="111"/>
        <v>-3.1570960014947218</v>
      </c>
      <c r="Q52" s="103">
        <f t="shared" si="111"/>
        <v>-6.5543757323221925</v>
      </c>
      <c r="R52" s="103">
        <f t="shared" si="111"/>
        <v>-9.1914639519313468</v>
      </c>
      <c r="S52" s="104">
        <f t="shared" si="111"/>
        <v>-10</v>
      </c>
      <c r="T52" s="102">
        <f t="shared" ref="T52:Y52" si="112">IF(AND(T51&gt;=0,T51&lt;$D$14),$D$6-0.001*2.5*($D$12*T51)^2,IF(AND(T51&gt;=$D$14,T51&lt;$D$15),$D$13,IF(AND(T51&gt;=$D$15,T51&lt;36),29-25*LOG10(T51),-10)))</f>
        <v>6.3328910616983123</v>
      </c>
      <c r="U52" s="103">
        <f t="shared" si="112"/>
        <v>-2.9004288015362398</v>
      </c>
      <c r="V52" s="103">
        <f t="shared" si="112"/>
        <v>-9.1050165696305356</v>
      </c>
      <c r="W52" s="103">
        <f t="shared" si="112"/>
        <v>-10</v>
      </c>
      <c r="X52" s="103">
        <f t="shared" si="112"/>
        <v>-10</v>
      </c>
      <c r="Y52" s="104">
        <f t="shared" si="112"/>
        <v>-10</v>
      </c>
      <c r="Z52" s="308">
        <f t="shared" ref="Z52:AE52" si="113">IF(AND(Z51&gt;=0,Z51&lt;$D$14),$D$6-0.001*2.5*($D$12*Z51)^2,IF(AND(Z51&gt;=$D$14,Z51&lt;$D$15),$D$13,IF(AND(Z51&gt;=$D$15,Z51&lt;36),29-25*LOG10(Z51),-10)))</f>
        <v>-10</v>
      </c>
      <c r="AA52" s="309">
        <f t="shared" si="113"/>
        <v>-10</v>
      </c>
      <c r="AB52" s="309">
        <f t="shared" si="113"/>
        <v>-10</v>
      </c>
      <c r="AC52" s="309">
        <f t="shared" si="113"/>
        <v>-10</v>
      </c>
      <c r="AD52" s="309">
        <f t="shared" si="113"/>
        <v>-10</v>
      </c>
      <c r="AE52" s="310">
        <f t="shared" si="113"/>
        <v>-10</v>
      </c>
      <c r="AF52" s="308">
        <f t="shared" ref="AF52:AK52" si="114">IF(AND(AF51&gt;=0,AF51&lt;$D$14),$D$6-0.001*2.5*($D$12*AF51)^2,IF(AND(AF51&gt;=$D$14,AF51&lt;$D$15),$D$13,IF(AND(AF51&gt;=$D$15,AF51&lt;36),29-25*LOG10(AF51),-10)))</f>
        <v>-10</v>
      </c>
      <c r="AG52" s="309">
        <f t="shared" si="114"/>
        <v>-10</v>
      </c>
      <c r="AH52" s="309">
        <f t="shared" si="114"/>
        <v>-10</v>
      </c>
      <c r="AI52" s="309">
        <f t="shared" si="114"/>
        <v>-10</v>
      </c>
      <c r="AJ52" s="309">
        <f t="shared" si="114"/>
        <v>-10</v>
      </c>
      <c r="AK52" s="310">
        <f t="shared" si="114"/>
        <v>-10</v>
      </c>
      <c r="AL52" s="289" t="s">
        <v>32</v>
      </c>
      <c r="AM52" s="290" t="s">
        <v>1</v>
      </c>
      <c r="AN52" s="308">
        <f t="shared" ref="AN52:AY52" si="115">IF(AND(AN51&gt;=0,AN51&lt;$D$14),$D$6-0.001*2.5*($D$12*AN51)^2,IF(AND(AN51&gt;=$D$14,AN51&lt;$D$15),$D$13,IF(AND(AN51&gt;=$D$15,AN51&lt;36),29-25*LOG10(AN51),-10)))</f>
        <v>11.290926227086885</v>
      </c>
      <c r="AO52" s="309">
        <f t="shared" si="115"/>
        <v>3.7203886368096484</v>
      </c>
      <c r="AP52" s="309">
        <f t="shared" si="115"/>
        <v>-0.71237403199074123</v>
      </c>
      <c r="AQ52" s="309">
        <f t="shared" si="115"/>
        <v>-3.8595268475385964</v>
      </c>
      <c r="AR52" s="309">
        <f t="shared" si="115"/>
        <v>-6.3018961974775536</v>
      </c>
      <c r="AS52" s="310">
        <f t="shared" si="115"/>
        <v>-8.2983440470977285</v>
      </c>
      <c r="AT52" s="308">
        <f t="shared" si="115"/>
        <v>10.543412347306273</v>
      </c>
      <c r="AU52" s="309">
        <f t="shared" si="115"/>
        <v>2.8155313304375795</v>
      </c>
      <c r="AV52" s="309">
        <f t="shared" si="115"/>
        <v>-1.725762141841539</v>
      </c>
      <c r="AW52" s="309">
        <f t="shared" si="115"/>
        <v>-4.9588927930834643</v>
      </c>
      <c r="AX52" s="309">
        <f t="shared" si="115"/>
        <v>-7.4739280485339847</v>
      </c>
      <c r="AY52" s="310">
        <f t="shared" si="115"/>
        <v>-9.5340344967049688</v>
      </c>
    </row>
    <row r="53" spans="10:51" ht="13" x14ac:dyDescent="0.3">
      <c r="J53" s="67" t="s">
        <v>3</v>
      </c>
      <c r="K53" s="41"/>
      <c r="L53" s="65"/>
      <c r="M53" s="69" t="s">
        <v>1</v>
      </c>
      <c r="N53" s="51">
        <f t="shared" ref="N53:S53" si="116">32.4+20*LOG10(N48)+20*LOG10(3600)</f>
        <v>82.15654705678233</v>
      </c>
      <c r="O53" s="52">
        <f t="shared" si="116"/>
        <v>74.189532934184342</v>
      </c>
      <c r="P53" s="52">
        <f t="shared" si="116"/>
        <v>69.48420764152074</v>
      </c>
      <c r="Q53" s="52">
        <f t="shared" si="116"/>
        <v>66.05797571413018</v>
      </c>
      <c r="R53" s="52">
        <f t="shared" si="116"/>
        <v>63.451143366023494</v>
      </c>
      <c r="S53" s="53">
        <f t="shared" si="116"/>
        <v>62.635494072845532</v>
      </c>
      <c r="T53" s="51">
        <f t="shared" ref="T53:Y53" si="117">32.4+20*LOG10(T48)+20*LOG10(7575)</f>
        <v>78.943259328020105</v>
      </c>
      <c r="U53" s="51">
        <f t="shared" si="117"/>
        <v>69.737832719815685</v>
      </c>
      <c r="V53" s="51">
        <f t="shared" si="117"/>
        <v>63.509477924600482</v>
      </c>
      <c r="W53" s="51">
        <f t="shared" si="117"/>
        <v>62.695023230103217</v>
      </c>
      <c r="X53" s="51">
        <f t="shared" si="117"/>
        <v>62.695023230103217</v>
      </c>
      <c r="Y53" s="51">
        <f t="shared" si="117"/>
        <v>62.695023230103217</v>
      </c>
      <c r="Z53" s="302">
        <f t="shared" ref="Z53:AE53" si="118">32.4+20*LOG10(Z48)+20*LOG10(3600)</f>
        <v>65.674488495822715</v>
      </c>
      <c r="AA53" s="303">
        <f t="shared" si="118"/>
        <v>65.674488495822715</v>
      </c>
      <c r="AB53" s="303">
        <f t="shared" si="118"/>
        <v>65.674488495822715</v>
      </c>
      <c r="AC53" s="303">
        <f t="shared" si="118"/>
        <v>65.674488495822715</v>
      </c>
      <c r="AD53" s="303">
        <f t="shared" si="118"/>
        <v>65.674488495822715</v>
      </c>
      <c r="AE53" s="304">
        <f t="shared" si="118"/>
        <v>65.674488495822715</v>
      </c>
      <c r="AF53" s="302">
        <f t="shared" ref="AF53:AK53" si="119">32.4+20*LOG10(AF48)+20*LOG10(3600)</f>
        <v>65.674488495822715</v>
      </c>
      <c r="AG53" s="303">
        <f t="shared" si="119"/>
        <v>65.674488495822715</v>
      </c>
      <c r="AH53" s="303">
        <f t="shared" si="119"/>
        <v>65.674488495822715</v>
      </c>
      <c r="AI53" s="303">
        <f t="shared" si="119"/>
        <v>65.674488495822715</v>
      </c>
      <c r="AJ53" s="303">
        <f t="shared" si="119"/>
        <v>65.674488495822715</v>
      </c>
      <c r="AK53" s="304">
        <f t="shared" si="119"/>
        <v>65.674488495822715</v>
      </c>
      <c r="AL53" s="294" t="s">
        <v>3</v>
      </c>
      <c r="AM53" s="295" t="s">
        <v>1</v>
      </c>
      <c r="AN53" s="302">
        <f t="shared" ref="AN53:AY53" si="120">32.4+20*LOG10(AN48)+20*LOG10(3600)</f>
        <v>103.93525817964746</v>
      </c>
      <c r="AO53" s="303">
        <f t="shared" si="120"/>
        <v>96.3804380781026</v>
      </c>
      <c r="AP53" s="303">
        <f t="shared" si="120"/>
        <v>91.947688041280642</v>
      </c>
      <c r="AQ53" s="303">
        <f t="shared" si="120"/>
        <v>88.800181180817532</v>
      </c>
      <c r="AR53" s="303">
        <f t="shared" si="120"/>
        <v>86.358116557876642</v>
      </c>
      <c r="AS53" s="304">
        <f t="shared" si="120"/>
        <v>84.361723921809698</v>
      </c>
      <c r="AT53" s="302">
        <f t="shared" si="120"/>
        <v>91.203175458087458</v>
      </c>
      <c r="AU53" s="303">
        <f t="shared" si="120"/>
        <v>83.475609028251256</v>
      </c>
      <c r="AV53" s="303">
        <f t="shared" si="120"/>
        <v>78.93431011414323</v>
      </c>
      <c r="AW53" s="303">
        <f t="shared" si="120"/>
        <v>75.701149541348272</v>
      </c>
      <c r="AX53" s="303">
        <f t="shared" si="120"/>
        <v>73.185913884345339</v>
      </c>
      <c r="AY53" s="304">
        <f t="shared" si="120"/>
        <v>71.126006501113807</v>
      </c>
    </row>
    <row r="54" spans="10:51" ht="13" x14ac:dyDescent="0.3">
      <c r="J54" s="67" t="s">
        <v>33</v>
      </c>
      <c r="K54" s="41"/>
      <c r="L54" s="65"/>
      <c r="M54" s="69" t="s">
        <v>1</v>
      </c>
      <c r="N54" s="51">
        <v>2.2090000000000001</v>
      </c>
      <c r="O54" s="52">
        <v>2.2090000000000001</v>
      </c>
      <c r="P54" s="52">
        <v>2.2090000000000001</v>
      </c>
      <c r="Q54" s="52">
        <v>2.2090000000000001</v>
      </c>
      <c r="R54" s="52">
        <v>2.2090000000000001</v>
      </c>
      <c r="S54" s="53">
        <v>2.2090000000000001</v>
      </c>
      <c r="T54" s="51">
        <v>2.2090000000000001</v>
      </c>
      <c r="U54" s="52">
        <v>2.2090000000000001</v>
      </c>
      <c r="V54" s="52">
        <v>2.2090000000000001</v>
      </c>
      <c r="W54" s="52">
        <v>2.2090000000000001</v>
      </c>
      <c r="X54" s="52">
        <v>2.2090000000000001</v>
      </c>
      <c r="Y54" s="53">
        <v>2.2090000000000001</v>
      </c>
      <c r="Z54" s="302">
        <v>2.2090000000000001</v>
      </c>
      <c r="AA54" s="303">
        <v>2.2090000000000001</v>
      </c>
      <c r="AB54" s="303">
        <v>2.2090000000000001</v>
      </c>
      <c r="AC54" s="303">
        <v>2.2090000000000001</v>
      </c>
      <c r="AD54" s="303">
        <v>2.2090000000000001</v>
      </c>
      <c r="AE54" s="304">
        <v>2.2090000000000001</v>
      </c>
      <c r="AF54" s="302">
        <v>2.2090000000000001</v>
      </c>
      <c r="AG54" s="303">
        <v>2.2090000000000001</v>
      </c>
      <c r="AH54" s="303">
        <v>2.2090000000000001</v>
      </c>
      <c r="AI54" s="303">
        <v>2.2090000000000001</v>
      </c>
      <c r="AJ54" s="303">
        <v>2.2090000000000001</v>
      </c>
      <c r="AK54" s="304">
        <v>2.2090000000000001</v>
      </c>
      <c r="AL54" s="294" t="s">
        <v>33</v>
      </c>
      <c r="AM54" s="295" t="s">
        <v>1</v>
      </c>
      <c r="AN54" s="302">
        <v>2.2090000000000001</v>
      </c>
      <c r="AO54" s="303">
        <v>2.2090000000000001</v>
      </c>
      <c r="AP54" s="303">
        <v>2.2090000000000001</v>
      </c>
      <c r="AQ54" s="303">
        <v>2.2090000000000001</v>
      </c>
      <c r="AR54" s="303">
        <v>2.2090000000000001</v>
      </c>
      <c r="AS54" s="304">
        <v>2.2090000000000001</v>
      </c>
      <c r="AT54" s="302">
        <v>2.2090000000000001</v>
      </c>
      <c r="AU54" s="303">
        <v>2.2090000000000001</v>
      </c>
      <c r="AV54" s="303">
        <v>2.2090000000000001</v>
      </c>
      <c r="AW54" s="303">
        <v>2.2090000000000001</v>
      </c>
      <c r="AX54" s="303">
        <v>2.2090000000000001</v>
      </c>
      <c r="AY54" s="304">
        <v>2.2090000000000001</v>
      </c>
    </row>
    <row r="55" spans="10:51" ht="13" x14ac:dyDescent="0.3">
      <c r="J55" s="67" t="s">
        <v>34</v>
      </c>
      <c r="K55" s="41"/>
      <c r="L55" s="65"/>
      <c r="M55" s="69" t="s">
        <v>1</v>
      </c>
      <c r="N55" s="51">
        <v>2</v>
      </c>
      <c r="O55" s="52">
        <v>2</v>
      </c>
      <c r="P55" s="52">
        <v>2</v>
      </c>
      <c r="Q55" s="52">
        <v>2</v>
      </c>
      <c r="R55" s="52">
        <v>2</v>
      </c>
      <c r="S55" s="53">
        <v>2</v>
      </c>
      <c r="T55" s="51">
        <v>2</v>
      </c>
      <c r="U55" s="52">
        <v>2</v>
      </c>
      <c r="V55" s="52">
        <v>2</v>
      </c>
      <c r="W55" s="52">
        <v>2</v>
      </c>
      <c r="X55" s="52">
        <v>2</v>
      </c>
      <c r="Y55" s="53">
        <v>2</v>
      </c>
      <c r="Z55" s="302">
        <v>2</v>
      </c>
      <c r="AA55" s="303">
        <v>2</v>
      </c>
      <c r="AB55" s="303">
        <v>2</v>
      </c>
      <c r="AC55" s="303">
        <v>2</v>
      </c>
      <c r="AD55" s="303">
        <v>2</v>
      </c>
      <c r="AE55" s="304">
        <v>2</v>
      </c>
      <c r="AF55" s="302">
        <v>2</v>
      </c>
      <c r="AG55" s="303">
        <v>2</v>
      </c>
      <c r="AH55" s="303">
        <v>2</v>
      </c>
      <c r="AI55" s="303">
        <v>2</v>
      </c>
      <c r="AJ55" s="303">
        <v>2</v>
      </c>
      <c r="AK55" s="304">
        <v>2</v>
      </c>
      <c r="AL55" s="294" t="s">
        <v>34</v>
      </c>
      <c r="AM55" s="295" t="s">
        <v>1</v>
      </c>
      <c r="AN55" s="302">
        <v>2</v>
      </c>
      <c r="AO55" s="303">
        <v>2</v>
      </c>
      <c r="AP55" s="303">
        <v>2</v>
      </c>
      <c r="AQ55" s="303">
        <v>2</v>
      </c>
      <c r="AR55" s="303">
        <v>2</v>
      </c>
      <c r="AS55" s="304">
        <v>2</v>
      </c>
      <c r="AT55" s="302">
        <v>2</v>
      </c>
      <c r="AU55" s="303">
        <v>2</v>
      </c>
      <c r="AV55" s="303">
        <v>2</v>
      </c>
      <c r="AW55" s="303">
        <v>2</v>
      </c>
      <c r="AX55" s="303">
        <v>2</v>
      </c>
      <c r="AY55" s="304">
        <v>2</v>
      </c>
    </row>
    <row r="56" spans="10:51" ht="13" x14ac:dyDescent="0.3">
      <c r="J56" s="105" t="s">
        <v>35</v>
      </c>
      <c r="K56" s="96"/>
      <c r="L56" s="97"/>
      <c r="M56" s="98" t="s">
        <v>1</v>
      </c>
      <c r="N56" s="102">
        <f t="shared" ref="N56:S56" si="121">SUM(N53:N55)</f>
        <v>86.365547056782333</v>
      </c>
      <c r="O56" s="103">
        <f t="shared" si="121"/>
        <v>78.398532934184345</v>
      </c>
      <c r="P56" s="103">
        <f t="shared" si="121"/>
        <v>73.693207641520743</v>
      </c>
      <c r="Q56" s="103">
        <f t="shared" si="121"/>
        <v>70.266975714130183</v>
      </c>
      <c r="R56" s="103">
        <f t="shared" si="121"/>
        <v>67.66014336602349</v>
      </c>
      <c r="S56" s="106">
        <f t="shared" si="121"/>
        <v>66.844494072845535</v>
      </c>
      <c r="T56" s="102">
        <f t="shared" ref="T56:Y56" si="122">SUM(T53:T55)</f>
        <v>83.152259328020108</v>
      </c>
      <c r="U56" s="103">
        <f t="shared" si="122"/>
        <v>73.946832719815689</v>
      </c>
      <c r="V56" s="103">
        <f t="shared" si="122"/>
        <v>67.718477924600478</v>
      </c>
      <c r="W56" s="103">
        <f t="shared" si="122"/>
        <v>66.90402323010322</v>
      </c>
      <c r="X56" s="103">
        <f t="shared" si="122"/>
        <v>66.90402323010322</v>
      </c>
      <c r="Y56" s="106">
        <f t="shared" si="122"/>
        <v>66.90402323010322</v>
      </c>
      <c r="Z56" s="308">
        <f t="shared" ref="Z56:AE56" si="123">SUM(Z53:Z55)</f>
        <v>69.883488495822718</v>
      </c>
      <c r="AA56" s="309">
        <f t="shared" si="123"/>
        <v>69.883488495822718</v>
      </c>
      <c r="AB56" s="309">
        <f t="shared" si="123"/>
        <v>69.883488495822718</v>
      </c>
      <c r="AC56" s="309">
        <f t="shared" si="123"/>
        <v>69.883488495822718</v>
      </c>
      <c r="AD56" s="309">
        <f t="shared" si="123"/>
        <v>69.883488495822718</v>
      </c>
      <c r="AE56" s="311">
        <f t="shared" si="123"/>
        <v>69.883488495822718</v>
      </c>
      <c r="AF56" s="308">
        <f t="shared" ref="AF56:AK56" si="124">SUM(AF53:AF55)</f>
        <v>69.883488495822718</v>
      </c>
      <c r="AG56" s="309">
        <f t="shared" si="124"/>
        <v>69.883488495822718</v>
      </c>
      <c r="AH56" s="309">
        <f t="shared" si="124"/>
        <v>69.883488495822718</v>
      </c>
      <c r="AI56" s="309">
        <f t="shared" si="124"/>
        <v>69.883488495822718</v>
      </c>
      <c r="AJ56" s="309">
        <f t="shared" si="124"/>
        <v>69.883488495822718</v>
      </c>
      <c r="AK56" s="311">
        <f t="shared" si="124"/>
        <v>69.883488495822718</v>
      </c>
      <c r="AL56" s="312" t="s">
        <v>35</v>
      </c>
      <c r="AM56" s="313" t="s">
        <v>1</v>
      </c>
      <c r="AN56" s="308">
        <f t="shared" ref="AN56:AY56" si="125">SUM(AN53:AN55)</f>
        <v>108.14425817964747</v>
      </c>
      <c r="AO56" s="309">
        <f t="shared" si="125"/>
        <v>100.5894380781026</v>
      </c>
      <c r="AP56" s="309">
        <f t="shared" si="125"/>
        <v>96.156688041280646</v>
      </c>
      <c r="AQ56" s="309">
        <f t="shared" si="125"/>
        <v>93.009181180817535</v>
      </c>
      <c r="AR56" s="309">
        <f t="shared" si="125"/>
        <v>90.567116557876645</v>
      </c>
      <c r="AS56" s="311">
        <f t="shared" si="125"/>
        <v>88.570723921809702</v>
      </c>
      <c r="AT56" s="308">
        <f t="shared" si="125"/>
        <v>95.412175458087461</v>
      </c>
      <c r="AU56" s="309">
        <f t="shared" si="125"/>
        <v>87.684609028251259</v>
      </c>
      <c r="AV56" s="309">
        <f t="shared" si="125"/>
        <v>83.143310114143233</v>
      </c>
      <c r="AW56" s="309">
        <f t="shared" si="125"/>
        <v>79.910149541348275</v>
      </c>
      <c r="AX56" s="309">
        <f t="shared" si="125"/>
        <v>77.394913884345343</v>
      </c>
      <c r="AY56" s="311">
        <f t="shared" si="125"/>
        <v>75.33500650111381</v>
      </c>
    </row>
    <row r="57" spans="10:51" ht="13" x14ac:dyDescent="0.3">
      <c r="J57" s="107" t="s">
        <v>31</v>
      </c>
      <c r="K57" s="108"/>
      <c r="L57" s="109"/>
      <c r="M57" s="110" t="s">
        <v>4</v>
      </c>
      <c r="N57" s="111">
        <f t="shared" ref="N57:S57" si="126">N$44-N$56+N52</f>
        <v>-118.13065510179288</v>
      </c>
      <c r="O57" s="112">
        <f t="shared" si="126"/>
        <v>-118.13752977900911</v>
      </c>
      <c r="P57" s="112">
        <f t="shared" si="126"/>
        <v>-118.15030364301546</v>
      </c>
      <c r="Q57" s="112">
        <f t="shared" si="126"/>
        <v>-118.12135144645237</v>
      </c>
      <c r="R57" s="112">
        <f t="shared" si="126"/>
        <v>-118.15160731795484</v>
      </c>
      <c r="S57" s="113">
        <f t="shared" si="126"/>
        <v>-118.14449407284553</v>
      </c>
      <c r="T57" s="111">
        <f t="shared" ref="T57:Y57" si="127">T$44-T$56+T52</f>
        <v>-118.1193682663218</v>
      </c>
      <c r="U57" s="112">
        <f t="shared" si="127"/>
        <v>-118.14726152135192</v>
      </c>
      <c r="V57" s="112">
        <f t="shared" si="127"/>
        <v>-118.12349449423101</v>
      </c>
      <c r="W57" s="112">
        <f t="shared" si="127"/>
        <v>-118.20402323010322</v>
      </c>
      <c r="X57" s="112">
        <f t="shared" si="127"/>
        <v>-118.20402323010322</v>
      </c>
      <c r="Y57" s="113">
        <f t="shared" si="127"/>
        <v>-118.20402323010322</v>
      </c>
      <c r="Z57" s="314">
        <f t="shared" ref="Z57:AK57" si="128">Z$44-Z$56+Z52</f>
        <v>-121.18348849582271</v>
      </c>
      <c r="AA57" s="315">
        <f t="shared" si="128"/>
        <v>-121.18348849582271</v>
      </c>
      <c r="AB57" s="315">
        <f t="shared" si="128"/>
        <v>-121.18348849582271</v>
      </c>
      <c r="AC57" s="315">
        <f t="shared" si="128"/>
        <v>-121.18348849582271</v>
      </c>
      <c r="AD57" s="315">
        <f t="shared" si="128"/>
        <v>-121.18348849582271</v>
      </c>
      <c r="AE57" s="316">
        <f t="shared" si="128"/>
        <v>-121.18348849582271</v>
      </c>
      <c r="AF57" s="314">
        <f t="shared" si="128"/>
        <v>-133.1834884958227</v>
      </c>
      <c r="AG57" s="315">
        <f t="shared" si="128"/>
        <v>-133.1834884958227</v>
      </c>
      <c r="AH57" s="315">
        <f t="shared" si="128"/>
        <v>-133.1834884958227</v>
      </c>
      <c r="AI57" s="315">
        <f t="shared" si="128"/>
        <v>-133.1834884958227</v>
      </c>
      <c r="AJ57" s="315">
        <f t="shared" si="128"/>
        <v>-133.1834884958227</v>
      </c>
      <c r="AK57" s="316">
        <f t="shared" si="128"/>
        <v>-133.1834884958227</v>
      </c>
      <c r="AL57" s="317" t="s">
        <v>31</v>
      </c>
      <c r="AM57" s="318" t="s">
        <v>4</v>
      </c>
      <c r="AN57" s="314">
        <f t="shared" ref="AN57:AY57" si="129">AN$44-AN$56+AN52</f>
        <v>-118.15333195256059</v>
      </c>
      <c r="AO57" s="315">
        <f t="shared" si="129"/>
        <v>-118.16904944129296</v>
      </c>
      <c r="AP57" s="315">
        <f t="shared" si="129"/>
        <v>-118.16906207327139</v>
      </c>
      <c r="AQ57" s="315">
        <f t="shared" si="129"/>
        <v>-118.16870802835612</v>
      </c>
      <c r="AR57" s="315">
        <f t="shared" si="129"/>
        <v>-118.1690127553542</v>
      </c>
      <c r="AS57" s="316">
        <f t="shared" si="129"/>
        <v>-118.16906796890743</v>
      </c>
      <c r="AT57" s="314">
        <f t="shared" si="129"/>
        <v>-118.1687631107812</v>
      </c>
      <c r="AU57" s="315">
        <f t="shared" si="129"/>
        <v>-118.16907769781368</v>
      </c>
      <c r="AV57" s="315">
        <f t="shared" si="129"/>
        <v>-118.16907225598477</v>
      </c>
      <c r="AW57" s="315">
        <f t="shared" si="129"/>
        <v>-118.16904233443174</v>
      </c>
      <c r="AX57" s="315">
        <f t="shared" si="129"/>
        <v>-118.16884193287933</v>
      </c>
      <c r="AY57" s="316">
        <f t="shared" si="129"/>
        <v>-118.16904099781877</v>
      </c>
    </row>
    <row r="58" spans="10:51" ht="13" x14ac:dyDescent="0.3">
      <c r="J58" s="114" t="s">
        <v>66</v>
      </c>
      <c r="K58" s="115"/>
      <c r="L58" s="115"/>
      <c r="M58" s="116" t="s">
        <v>4</v>
      </c>
      <c r="N58" s="117">
        <f>$D$10</f>
        <v>-118.16908740944318</v>
      </c>
      <c r="O58" s="118">
        <f t="shared" ref="O58:AY58" si="130">$D$10</f>
        <v>-118.16908740944318</v>
      </c>
      <c r="P58" s="118">
        <f t="shared" si="130"/>
        <v>-118.16908740944318</v>
      </c>
      <c r="Q58" s="118">
        <f t="shared" si="130"/>
        <v>-118.16908740944318</v>
      </c>
      <c r="R58" s="118">
        <f t="shared" si="130"/>
        <v>-118.16908740944318</v>
      </c>
      <c r="S58" s="119">
        <f t="shared" si="130"/>
        <v>-118.16908740944318</v>
      </c>
      <c r="T58" s="117">
        <f>$D$10</f>
        <v>-118.16908740944318</v>
      </c>
      <c r="U58" s="118">
        <f t="shared" si="130"/>
        <v>-118.16908740944318</v>
      </c>
      <c r="V58" s="118">
        <f t="shared" si="130"/>
        <v>-118.16908740944318</v>
      </c>
      <c r="W58" s="118">
        <f t="shared" si="130"/>
        <v>-118.16908740944318</v>
      </c>
      <c r="X58" s="118">
        <f t="shared" si="130"/>
        <v>-118.16908740944318</v>
      </c>
      <c r="Y58" s="119">
        <f t="shared" si="130"/>
        <v>-118.16908740944318</v>
      </c>
      <c r="Z58" s="319">
        <f>$D$10</f>
        <v>-118.16908740944318</v>
      </c>
      <c r="AA58" s="320">
        <f t="shared" si="130"/>
        <v>-118.16908740944318</v>
      </c>
      <c r="AB58" s="320">
        <f t="shared" si="130"/>
        <v>-118.16908740944318</v>
      </c>
      <c r="AC58" s="320">
        <f t="shared" si="130"/>
        <v>-118.16908740944318</v>
      </c>
      <c r="AD58" s="320">
        <f t="shared" si="130"/>
        <v>-118.16908740944318</v>
      </c>
      <c r="AE58" s="321">
        <f t="shared" si="130"/>
        <v>-118.16908740944318</v>
      </c>
      <c r="AF58" s="319">
        <f>$D$10</f>
        <v>-118.16908740944318</v>
      </c>
      <c r="AG58" s="320">
        <f t="shared" si="130"/>
        <v>-118.16908740944318</v>
      </c>
      <c r="AH58" s="320">
        <f t="shared" si="130"/>
        <v>-118.16908740944318</v>
      </c>
      <c r="AI58" s="320">
        <f t="shared" si="130"/>
        <v>-118.16908740944318</v>
      </c>
      <c r="AJ58" s="320">
        <f t="shared" si="130"/>
        <v>-118.16908740944318</v>
      </c>
      <c r="AK58" s="321">
        <f t="shared" si="130"/>
        <v>-118.16908740944318</v>
      </c>
      <c r="AL58" s="322" t="s">
        <v>66</v>
      </c>
      <c r="AM58" s="323" t="s">
        <v>4</v>
      </c>
      <c r="AN58" s="319">
        <f t="shared" si="130"/>
        <v>-118.16908740944318</v>
      </c>
      <c r="AO58" s="320">
        <f t="shared" si="130"/>
        <v>-118.16908740944318</v>
      </c>
      <c r="AP58" s="320">
        <f t="shared" si="130"/>
        <v>-118.16908740944318</v>
      </c>
      <c r="AQ58" s="320">
        <f t="shared" si="130"/>
        <v>-118.16908740944318</v>
      </c>
      <c r="AR58" s="320">
        <f t="shared" si="130"/>
        <v>-118.16908740944318</v>
      </c>
      <c r="AS58" s="321">
        <f t="shared" si="130"/>
        <v>-118.16908740944318</v>
      </c>
      <c r="AT58" s="319">
        <f t="shared" si="130"/>
        <v>-118.16908740944318</v>
      </c>
      <c r="AU58" s="320">
        <f t="shared" si="130"/>
        <v>-118.16908740944318</v>
      </c>
      <c r="AV58" s="320">
        <f t="shared" si="130"/>
        <v>-118.16908740944318</v>
      </c>
      <c r="AW58" s="320">
        <f t="shared" si="130"/>
        <v>-118.16908740944318</v>
      </c>
      <c r="AX58" s="320">
        <f t="shared" si="130"/>
        <v>-118.16908740944318</v>
      </c>
      <c r="AY58" s="321">
        <f t="shared" si="130"/>
        <v>-118.16908740944318</v>
      </c>
    </row>
    <row r="59" spans="10:51" ht="13" x14ac:dyDescent="0.3">
      <c r="J59" s="67" t="s">
        <v>23</v>
      </c>
      <c r="K59" s="41"/>
      <c r="L59" s="65"/>
      <c r="M59" s="69" t="s">
        <v>1</v>
      </c>
      <c r="N59" s="57">
        <f t="shared" ref="N59:S59" si="131">N58-N57</f>
        <v>-3.8432307650296593E-2</v>
      </c>
      <c r="O59" s="58">
        <f t="shared" si="131"/>
        <v>-3.1557630434065231E-2</v>
      </c>
      <c r="P59" s="58">
        <f t="shared" si="131"/>
        <v>-1.8783766427716841E-2</v>
      </c>
      <c r="Q59" s="58">
        <f t="shared" si="131"/>
        <v>-4.7735962990813618E-2</v>
      </c>
      <c r="R59" s="58">
        <f t="shared" si="131"/>
        <v>-1.7480091488337735E-2</v>
      </c>
      <c r="S59" s="59">
        <f t="shared" si="131"/>
        <v>-2.4593336597646953E-2</v>
      </c>
      <c r="T59" s="57">
        <f t="shared" ref="T59:Y59" si="132">T58-T57</f>
        <v>-4.9719143121379261E-2</v>
      </c>
      <c r="U59" s="58">
        <f t="shared" si="132"/>
        <v>-2.1825888091257184E-2</v>
      </c>
      <c r="V59" s="58">
        <f t="shared" si="132"/>
        <v>-4.559291521216835E-2</v>
      </c>
      <c r="W59" s="58">
        <f t="shared" si="132"/>
        <v>3.493582066003853E-2</v>
      </c>
      <c r="X59" s="58">
        <f t="shared" si="132"/>
        <v>3.493582066003853E-2</v>
      </c>
      <c r="Y59" s="59">
        <f t="shared" si="132"/>
        <v>3.493582066003853E-2</v>
      </c>
      <c r="Z59" s="324">
        <f t="shared" ref="Z59:AE59" si="133">Z58-Z57</f>
        <v>3.0144010863795359</v>
      </c>
      <c r="AA59" s="325">
        <f t="shared" si="133"/>
        <v>3.0144010863795359</v>
      </c>
      <c r="AB59" s="325">
        <f t="shared" si="133"/>
        <v>3.0144010863795359</v>
      </c>
      <c r="AC59" s="325">
        <f t="shared" si="133"/>
        <v>3.0144010863795359</v>
      </c>
      <c r="AD59" s="325">
        <f t="shared" si="133"/>
        <v>3.0144010863795359</v>
      </c>
      <c r="AE59" s="326">
        <f t="shared" si="133"/>
        <v>3.0144010863795359</v>
      </c>
      <c r="AF59" s="324">
        <f t="shared" ref="AF59:AK59" si="134">AF58-AF57</f>
        <v>15.014401086379522</v>
      </c>
      <c r="AG59" s="325">
        <f t="shared" si="134"/>
        <v>15.014401086379522</v>
      </c>
      <c r="AH59" s="325">
        <f t="shared" si="134"/>
        <v>15.014401086379522</v>
      </c>
      <c r="AI59" s="325">
        <f t="shared" si="134"/>
        <v>15.014401086379522</v>
      </c>
      <c r="AJ59" s="325">
        <f t="shared" si="134"/>
        <v>15.014401086379522</v>
      </c>
      <c r="AK59" s="326">
        <f t="shared" si="134"/>
        <v>15.014401086379522</v>
      </c>
      <c r="AL59" s="294" t="s">
        <v>23</v>
      </c>
      <c r="AM59" s="295" t="s">
        <v>1</v>
      </c>
      <c r="AN59" s="324">
        <f t="shared" ref="AN59:AY59" si="135">AN58-AN57</f>
        <v>-1.5755456882587282E-2</v>
      </c>
      <c r="AO59" s="325">
        <f t="shared" si="135"/>
        <v>-3.7968150223832708E-5</v>
      </c>
      <c r="AP59" s="325">
        <f t="shared" si="135"/>
        <v>-2.5336171788126194E-5</v>
      </c>
      <c r="AQ59" s="325">
        <f t="shared" si="135"/>
        <v>-3.7938108705759532E-4</v>
      </c>
      <c r="AR59" s="325">
        <f t="shared" si="135"/>
        <v>-7.4654088976444655E-5</v>
      </c>
      <c r="AS59" s="326">
        <f t="shared" si="135"/>
        <v>-1.9440535751868993E-5</v>
      </c>
      <c r="AT59" s="324">
        <f t="shared" si="135"/>
        <v>-3.242986619795829E-4</v>
      </c>
      <c r="AU59" s="325">
        <f t="shared" si="135"/>
        <v>-9.7116295023624843E-6</v>
      </c>
      <c r="AV59" s="325">
        <f t="shared" si="135"/>
        <v>-1.5153458406302889E-5</v>
      </c>
      <c r="AW59" s="325">
        <f t="shared" si="135"/>
        <v>-4.5075011442463619E-5</v>
      </c>
      <c r="AX59" s="325">
        <f t="shared" si="135"/>
        <v>-2.4547656384754646E-4</v>
      </c>
      <c r="AY59" s="326">
        <f t="shared" si="135"/>
        <v>-4.6411624410325203E-5</v>
      </c>
    </row>
    <row r="60" spans="10:51" ht="13.5" thickBot="1" x14ac:dyDescent="0.35">
      <c r="J60" s="120" t="s">
        <v>36</v>
      </c>
      <c r="K60" s="121"/>
      <c r="L60" s="122"/>
      <c r="M60" s="123" t="s">
        <v>37</v>
      </c>
      <c r="N60" s="124">
        <f t="shared" ref="N60:S60" si="136">1000*N45</f>
        <v>85.4</v>
      </c>
      <c r="O60" s="125">
        <f t="shared" si="136"/>
        <v>34.1</v>
      </c>
      <c r="P60" s="125">
        <f t="shared" si="136"/>
        <v>19.8</v>
      </c>
      <c r="Q60" s="125">
        <f t="shared" si="136"/>
        <v>13.299999999999999</v>
      </c>
      <c r="R60" s="125">
        <f t="shared" si="136"/>
        <v>9.7999999999999989</v>
      </c>
      <c r="S60" s="126">
        <f t="shared" si="136"/>
        <v>8.9</v>
      </c>
      <c r="T60" s="124">
        <f t="shared" ref="T60:Y60" si="137">1000*T45</f>
        <v>28</v>
      </c>
      <c r="U60" s="125">
        <f t="shared" si="137"/>
        <v>9.6</v>
      </c>
      <c r="V60" s="125">
        <f t="shared" si="137"/>
        <v>4.5</v>
      </c>
      <c r="W60" s="125">
        <f t="shared" si="137"/>
        <v>4.05</v>
      </c>
      <c r="X60" s="125">
        <f t="shared" si="137"/>
        <v>4.05</v>
      </c>
      <c r="Y60" s="126">
        <f t="shared" si="137"/>
        <v>4.05</v>
      </c>
      <c r="Z60" s="327">
        <f t="shared" ref="Z60:AE60" si="138">1000*Z45</f>
        <v>10</v>
      </c>
      <c r="AA60" s="328">
        <f t="shared" si="138"/>
        <v>10</v>
      </c>
      <c r="AB60" s="328">
        <f t="shared" si="138"/>
        <v>10</v>
      </c>
      <c r="AC60" s="328">
        <f t="shared" si="138"/>
        <v>10</v>
      </c>
      <c r="AD60" s="328">
        <f t="shared" si="138"/>
        <v>10</v>
      </c>
      <c r="AE60" s="329">
        <f t="shared" si="138"/>
        <v>10</v>
      </c>
      <c r="AF60" s="327">
        <f t="shared" ref="AF60:AK60" si="139">1000*AF45</f>
        <v>10</v>
      </c>
      <c r="AG60" s="328">
        <f t="shared" si="139"/>
        <v>10</v>
      </c>
      <c r="AH60" s="328">
        <f t="shared" si="139"/>
        <v>10</v>
      </c>
      <c r="AI60" s="328">
        <f t="shared" si="139"/>
        <v>10</v>
      </c>
      <c r="AJ60" s="328">
        <f t="shared" si="139"/>
        <v>10</v>
      </c>
      <c r="AK60" s="329">
        <f t="shared" si="139"/>
        <v>10</v>
      </c>
      <c r="AL60" s="330" t="s">
        <v>36</v>
      </c>
      <c r="AM60" s="331" t="s">
        <v>37</v>
      </c>
      <c r="AN60" s="327">
        <f t="shared" ref="AN60:AY60" si="140">1000*AN45</f>
        <v>1048.2373201534888</v>
      </c>
      <c r="AO60" s="328">
        <f t="shared" si="140"/>
        <v>439.25316697509675</v>
      </c>
      <c r="AP60" s="328">
        <f t="shared" si="140"/>
        <v>263.67527547017835</v>
      </c>
      <c r="AQ60" s="328">
        <f t="shared" si="140"/>
        <v>183.51888828954267</v>
      </c>
      <c r="AR60" s="328">
        <f t="shared" si="140"/>
        <v>138.53454209473182</v>
      </c>
      <c r="AS60" s="329">
        <f t="shared" si="140"/>
        <v>110.08091440129063</v>
      </c>
      <c r="AT60" s="327">
        <f t="shared" si="140"/>
        <v>242.01453120539182</v>
      </c>
      <c r="AU60" s="328">
        <f t="shared" si="140"/>
        <v>99.400841095667843</v>
      </c>
      <c r="AV60" s="328">
        <f t="shared" si="140"/>
        <v>58.906447604653351</v>
      </c>
      <c r="AW60" s="328">
        <f t="shared" si="140"/>
        <v>40.572143346405561</v>
      </c>
      <c r="AX60" s="328">
        <f t="shared" si="140"/>
        <v>30.342531032054556</v>
      </c>
      <c r="AY60" s="329">
        <f t="shared" si="140"/>
        <v>23.904689325168579</v>
      </c>
    </row>
    <row r="61" spans="10:51" ht="13" x14ac:dyDescent="0.3">
      <c r="J61" s="61" t="s">
        <v>38</v>
      </c>
      <c r="K61" s="62"/>
      <c r="L61" s="63"/>
      <c r="M61" s="68" t="s">
        <v>37</v>
      </c>
      <c r="N61" s="158">
        <v>3</v>
      </c>
      <c r="O61" s="43">
        <v>3</v>
      </c>
      <c r="P61" s="43">
        <v>3</v>
      </c>
      <c r="Q61" s="43">
        <v>3</v>
      </c>
      <c r="R61" s="43">
        <v>3</v>
      </c>
      <c r="S61" s="44">
        <v>3</v>
      </c>
      <c r="T61" s="158">
        <v>3</v>
      </c>
      <c r="U61" s="356">
        <v>3</v>
      </c>
      <c r="V61" s="356">
        <v>3</v>
      </c>
      <c r="W61" s="356">
        <v>3</v>
      </c>
      <c r="X61" s="356">
        <v>3</v>
      </c>
      <c r="Y61" s="357">
        <v>3</v>
      </c>
      <c r="Z61" s="281">
        <v>3</v>
      </c>
      <c r="AA61" s="282">
        <v>3</v>
      </c>
      <c r="AB61" s="282">
        <v>3</v>
      </c>
      <c r="AC61" s="282">
        <v>3</v>
      </c>
      <c r="AD61" s="282">
        <v>3</v>
      </c>
      <c r="AE61" s="283">
        <v>3</v>
      </c>
      <c r="AF61" s="281">
        <v>3</v>
      </c>
      <c r="AG61" s="282">
        <v>3</v>
      </c>
      <c r="AH61" s="282">
        <v>3</v>
      </c>
      <c r="AI61" s="282">
        <v>3</v>
      </c>
      <c r="AJ61" s="282">
        <v>3</v>
      </c>
      <c r="AK61" s="283">
        <v>3</v>
      </c>
      <c r="AL61" s="284" t="s">
        <v>38</v>
      </c>
      <c r="AM61" s="285" t="s">
        <v>37</v>
      </c>
      <c r="AN61" s="281">
        <v>3</v>
      </c>
      <c r="AO61" s="282">
        <v>3</v>
      </c>
      <c r="AP61" s="282">
        <v>3</v>
      </c>
      <c r="AQ61" s="282">
        <v>3</v>
      </c>
      <c r="AR61" s="282">
        <v>3</v>
      </c>
      <c r="AS61" s="283">
        <v>3</v>
      </c>
      <c r="AT61" s="281">
        <v>3</v>
      </c>
      <c r="AU61" s="282">
        <v>3</v>
      </c>
      <c r="AV61" s="282">
        <v>3</v>
      </c>
      <c r="AW61" s="282">
        <v>3</v>
      </c>
      <c r="AX61" s="282">
        <v>3</v>
      </c>
      <c r="AY61" s="283">
        <v>3</v>
      </c>
    </row>
    <row r="62" spans="10:51" ht="13" x14ac:dyDescent="0.3">
      <c r="J62" s="105" t="s">
        <v>30</v>
      </c>
      <c r="K62" s="127"/>
      <c r="L62" s="128"/>
      <c r="M62" s="129" t="s">
        <v>4</v>
      </c>
      <c r="N62" s="99">
        <v>-41.3</v>
      </c>
      <c r="O62" s="100">
        <v>-41.3</v>
      </c>
      <c r="P62" s="100">
        <v>-41.3</v>
      </c>
      <c r="Q62" s="100">
        <v>-41.3</v>
      </c>
      <c r="R62" s="100">
        <v>-41.3</v>
      </c>
      <c r="S62" s="101">
        <v>-41.3</v>
      </c>
      <c r="T62" s="99">
        <v>-41.3</v>
      </c>
      <c r="U62" s="100">
        <v>-41.3</v>
      </c>
      <c r="V62" s="100">
        <v>-41.3</v>
      </c>
      <c r="W62" s="100">
        <v>-41.3</v>
      </c>
      <c r="X62" s="100">
        <v>-41.3</v>
      </c>
      <c r="Y62" s="101">
        <v>-41.3</v>
      </c>
      <c r="Z62" s="286">
        <v>-41.3</v>
      </c>
      <c r="AA62" s="287">
        <v>-41.3</v>
      </c>
      <c r="AB62" s="287">
        <v>-41.3</v>
      </c>
      <c r="AC62" s="287">
        <v>-41.3</v>
      </c>
      <c r="AD62" s="287">
        <v>-41.3</v>
      </c>
      <c r="AE62" s="288">
        <v>-41.3</v>
      </c>
      <c r="AF62" s="286">
        <v>-53.3</v>
      </c>
      <c r="AG62" s="287">
        <v>-53.3</v>
      </c>
      <c r="AH62" s="287">
        <v>-53.3</v>
      </c>
      <c r="AI62" s="287">
        <v>-53.3</v>
      </c>
      <c r="AJ62" s="287">
        <v>-53.3</v>
      </c>
      <c r="AK62" s="288">
        <v>-53.3</v>
      </c>
      <c r="AL62" s="289" t="s">
        <v>30</v>
      </c>
      <c r="AM62" s="290" t="s">
        <v>4</v>
      </c>
      <c r="AN62" s="286">
        <v>-21.3</v>
      </c>
      <c r="AO62" s="287">
        <v>-21.3</v>
      </c>
      <c r="AP62" s="287">
        <v>-21.3</v>
      </c>
      <c r="AQ62" s="287">
        <v>-21.3</v>
      </c>
      <c r="AR62" s="287">
        <v>-21.3</v>
      </c>
      <c r="AS62" s="288">
        <v>-21.3</v>
      </c>
      <c r="AT62" s="286">
        <v>-33.299999999999997</v>
      </c>
      <c r="AU62" s="287">
        <v>-33.299999999999997</v>
      </c>
      <c r="AV62" s="287">
        <v>-33.299999999999997</v>
      </c>
      <c r="AW62" s="287">
        <v>-33.299999999999997</v>
      </c>
      <c r="AX62" s="287">
        <v>-33.299999999999997</v>
      </c>
      <c r="AY62" s="288">
        <v>-33.299999999999997</v>
      </c>
    </row>
    <row r="63" spans="10:51" x14ac:dyDescent="0.25">
      <c r="J63" s="64" t="s">
        <v>26</v>
      </c>
      <c r="K63" s="41"/>
      <c r="L63" s="65"/>
      <c r="M63" s="69" t="s">
        <v>2</v>
      </c>
      <c r="N63" s="45">
        <v>3.0000000000000001E-3</v>
      </c>
      <c r="O63" s="45">
        <v>3.0000000000000001E-3</v>
      </c>
      <c r="P63" s="45">
        <v>3.0000000000000001E-3</v>
      </c>
      <c r="Q63" s="45">
        <v>3.0000000000000001E-3</v>
      </c>
      <c r="R63" s="45">
        <v>3.0000000000000001E-3</v>
      </c>
      <c r="S63" s="45">
        <v>3.0000000000000001E-3</v>
      </c>
      <c r="T63" s="45">
        <v>1E-4</v>
      </c>
      <c r="U63" s="45">
        <v>1E-4</v>
      </c>
      <c r="V63" s="45">
        <v>1E-4</v>
      </c>
      <c r="W63" s="45">
        <v>1E-4</v>
      </c>
      <c r="X63" s="45">
        <v>1E-4</v>
      </c>
      <c r="Y63" s="45">
        <v>1E-4</v>
      </c>
      <c r="Z63" s="291">
        <v>0.01</v>
      </c>
      <c r="AA63" s="292">
        <v>0.01</v>
      </c>
      <c r="AB63" s="292">
        <v>0.01</v>
      </c>
      <c r="AC63" s="292">
        <v>0.01</v>
      </c>
      <c r="AD63" s="292">
        <v>0.01</v>
      </c>
      <c r="AE63" s="293">
        <v>0.01</v>
      </c>
      <c r="AF63" s="291">
        <v>0.01</v>
      </c>
      <c r="AG63" s="292">
        <v>0.01</v>
      </c>
      <c r="AH63" s="292">
        <v>0.01</v>
      </c>
      <c r="AI63" s="292">
        <v>0.01</v>
      </c>
      <c r="AJ63" s="292">
        <v>0.01</v>
      </c>
      <c r="AK63" s="293">
        <v>0.01</v>
      </c>
      <c r="AL63" s="294" t="s">
        <v>26</v>
      </c>
      <c r="AM63" s="295" t="s">
        <v>2</v>
      </c>
      <c r="AN63" s="291">
        <v>1.048223306425935</v>
      </c>
      <c r="AO63" s="292">
        <v>0.43925316677473192</v>
      </c>
      <c r="AP63" s="292">
        <v>0.26367527551655146</v>
      </c>
      <c r="AQ63" s="292">
        <v>0.18351886655252131</v>
      </c>
      <c r="AR63" s="292">
        <v>0.1385345404010834</v>
      </c>
      <c r="AS63" s="293">
        <v>0.11008091529471403</v>
      </c>
      <c r="AT63" s="291">
        <v>0.24201453120539182</v>
      </c>
      <c r="AU63" s="292">
        <v>9.9400841095667838E-2</v>
      </c>
      <c r="AV63" s="292">
        <v>5.8906447604653349E-2</v>
      </c>
      <c r="AW63" s="292">
        <v>4.0572143346405562E-2</v>
      </c>
      <c r="AX63" s="292">
        <v>3.0342531032054556E-2</v>
      </c>
      <c r="AY63" s="293">
        <v>2.3904689325168579E-2</v>
      </c>
    </row>
    <row r="64" spans="10:51" ht="13" x14ac:dyDescent="0.3">
      <c r="J64" s="351" t="s">
        <v>27</v>
      </c>
      <c r="K64" s="352"/>
      <c r="L64" s="353"/>
      <c r="M64" s="354" t="s">
        <v>25</v>
      </c>
      <c r="N64" s="345">
        <v>1.5</v>
      </c>
      <c r="O64" s="345">
        <v>1.5</v>
      </c>
      <c r="P64" s="345">
        <v>1.5</v>
      </c>
      <c r="Q64" s="345">
        <v>1.5</v>
      </c>
      <c r="R64" s="345">
        <v>1.5</v>
      </c>
      <c r="S64" s="345">
        <v>1.5</v>
      </c>
      <c r="T64" s="345">
        <v>1.5</v>
      </c>
      <c r="U64" s="345">
        <v>1.5</v>
      </c>
      <c r="V64" s="345">
        <v>1.5</v>
      </c>
      <c r="W64" s="345">
        <v>1.5</v>
      </c>
      <c r="X64" s="345">
        <v>1.5</v>
      </c>
      <c r="Y64" s="345">
        <v>1.5</v>
      </c>
      <c r="Z64" s="296">
        <v>2</v>
      </c>
      <c r="AA64" s="297">
        <v>2</v>
      </c>
      <c r="AB64" s="297">
        <v>2</v>
      </c>
      <c r="AC64" s="297">
        <v>2</v>
      </c>
      <c r="AD64" s="297">
        <v>2</v>
      </c>
      <c r="AE64" s="298">
        <v>2</v>
      </c>
      <c r="AF64" s="296">
        <v>2</v>
      </c>
      <c r="AG64" s="297">
        <v>2</v>
      </c>
      <c r="AH64" s="297">
        <v>2</v>
      </c>
      <c r="AI64" s="297">
        <v>2</v>
      </c>
      <c r="AJ64" s="297">
        <v>2</v>
      </c>
      <c r="AK64" s="298">
        <v>2</v>
      </c>
      <c r="AL64" s="294" t="s">
        <v>27</v>
      </c>
      <c r="AM64" s="295" t="s">
        <v>25</v>
      </c>
      <c r="AN64" s="299">
        <v>8</v>
      </c>
      <c r="AO64" s="300">
        <v>8</v>
      </c>
      <c r="AP64" s="300">
        <v>8</v>
      </c>
      <c r="AQ64" s="300">
        <v>8</v>
      </c>
      <c r="AR64" s="300">
        <v>8</v>
      </c>
      <c r="AS64" s="301">
        <v>8</v>
      </c>
      <c r="AT64" s="299">
        <v>8</v>
      </c>
      <c r="AU64" s="300">
        <v>8</v>
      </c>
      <c r="AV64" s="300">
        <v>8</v>
      </c>
      <c r="AW64" s="300">
        <v>8</v>
      </c>
      <c r="AX64" s="300">
        <v>8</v>
      </c>
      <c r="AY64" s="301">
        <v>8</v>
      </c>
    </row>
    <row r="65" spans="10:51" x14ac:dyDescent="0.25">
      <c r="J65" s="358" t="s">
        <v>28</v>
      </c>
      <c r="K65" s="359"/>
      <c r="L65" s="360"/>
      <c r="M65" s="361" t="s">
        <v>25</v>
      </c>
      <c r="N65" s="362">
        <v>10</v>
      </c>
      <c r="O65" s="363">
        <v>10</v>
      </c>
      <c r="P65" s="363">
        <v>10</v>
      </c>
      <c r="Q65" s="363">
        <v>10</v>
      </c>
      <c r="R65" s="363">
        <v>10</v>
      </c>
      <c r="S65" s="364">
        <v>10</v>
      </c>
      <c r="T65" s="362">
        <v>10</v>
      </c>
      <c r="U65" s="363">
        <v>10</v>
      </c>
      <c r="V65" s="363">
        <v>10</v>
      </c>
      <c r="W65" s="363">
        <v>10</v>
      </c>
      <c r="X65" s="363">
        <v>10</v>
      </c>
      <c r="Y65" s="364">
        <v>10</v>
      </c>
      <c r="Z65" s="299">
        <v>10</v>
      </c>
      <c r="AA65" s="300">
        <v>10</v>
      </c>
      <c r="AB65" s="300">
        <v>10</v>
      </c>
      <c r="AC65" s="300">
        <v>10</v>
      </c>
      <c r="AD65" s="300">
        <v>10</v>
      </c>
      <c r="AE65" s="301">
        <v>10</v>
      </c>
      <c r="AF65" s="299">
        <v>10</v>
      </c>
      <c r="AG65" s="300">
        <v>10</v>
      </c>
      <c r="AH65" s="300">
        <v>10</v>
      </c>
      <c r="AI65" s="300">
        <v>10</v>
      </c>
      <c r="AJ65" s="300">
        <v>10</v>
      </c>
      <c r="AK65" s="301">
        <v>10</v>
      </c>
      <c r="AL65" s="294" t="s">
        <v>28</v>
      </c>
      <c r="AM65" s="295" t="s">
        <v>25</v>
      </c>
      <c r="AN65" s="299">
        <v>10</v>
      </c>
      <c r="AO65" s="300">
        <v>10</v>
      </c>
      <c r="AP65" s="300">
        <v>10</v>
      </c>
      <c r="AQ65" s="300">
        <v>10</v>
      </c>
      <c r="AR65" s="300">
        <v>10</v>
      </c>
      <c r="AS65" s="301">
        <v>10</v>
      </c>
      <c r="AT65" s="299">
        <v>10</v>
      </c>
      <c r="AU65" s="300">
        <v>10</v>
      </c>
      <c r="AV65" s="300">
        <v>10</v>
      </c>
      <c r="AW65" s="300">
        <v>10</v>
      </c>
      <c r="AX65" s="300">
        <v>10</v>
      </c>
      <c r="AY65" s="301">
        <v>10</v>
      </c>
    </row>
    <row r="66" spans="10:51" x14ac:dyDescent="0.25">
      <c r="J66" s="64" t="s">
        <v>16</v>
      </c>
      <c r="K66" s="41"/>
      <c r="L66" s="65"/>
      <c r="M66" s="69" t="s">
        <v>2</v>
      </c>
      <c r="N66" s="45">
        <f>SQRT(N63^2+0.000001*(ABS(N65-N64))^2)</f>
        <v>9.0138781886599725E-3</v>
      </c>
      <c r="O66" s="46">
        <f t="shared" ref="O66:S66" si="141">SQRT(O63^2+0.000001*(ABS(O65-O64))^2)</f>
        <v>9.0138781886599725E-3</v>
      </c>
      <c r="P66" s="46">
        <f t="shared" si="141"/>
        <v>9.0138781886599725E-3</v>
      </c>
      <c r="Q66" s="46">
        <f t="shared" si="141"/>
        <v>9.0138781886599725E-3</v>
      </c>
      <c r="R66" s="46">
        <f t="shared" si="141"/>
        <v>9.0138781886599725E-3</v>
      </c>
      <c r="S66" s="47">
        <f t="shared" si="141"/>
        <v>9.0138781886599725E-3</v>
      </c>
      <c r="T66" s="45">
        <f>SQRT(T63^2+0.000001*(ABS(T65-T64))^2)</f>
        <v>8.5005882149413632E-3</v>
      </c>
      <c r="U66" s="46">
        <f t="shared" ref="U66:Y66" si="142">SQRT(U63^2+0.000001*(ABS(U65-U64))^2)</f>
        <v>8.5005882149413632E-3</v>
      </c>
      <c r="V66" s="46">
        <f t="shared" si="142"/>
        <v>8.5005882149413632E-3</v>
      </c>
      <c r="W66" s="46">
        <f t="shared" si="142"/>
        <v>8.5005882149413632E-3</v>
      </c>
      <c r="X66" s="46">
        <f t="shared" si="142"/>
        <v>8.5005882149413632E-3</v>
      </c>
      <c r="Y66" s="47">
        <f t="shared" si="142"/>
        <v>8.5005882149413632E-3</v>
      </c>
      <c r="Z66" s="291">
        <f>SQRT(Z63^2+0.000001*(ABS(Z65-Z64))^2)</f>
        <v>1.2806248474865698E-2</v>
      </c>
      <c r="AA66" s="292">
        <f t="shared" ref="AA66:AK66" si="143">SQRT(AA63^2+0.000001*(ABS(AA65-AA64))^2)</f>
        <v>1.2806248474865698E-2</v>
      </c>
      <c r="AB66" s="292">
        <f t="shared" si="143"/>
        <v>1.2806248474865698E-2</v>
      </c>
      <c r="AC66" s="292">
        <f t="shared" si="143"/>
        <v>1.2806248474865698E-2</v>
      </c>
      <c r="AD66" s="292">
        <f t="shared" si="143"/>
        <v>1.2806248474865698E-2</v>
      </c>
      <c r="AE66" s="293">
        <f t="shared" si="143"/>
        <v>1.2806248474865698E-2</v>
      </c>
      <c r="AF66" s="291">
        <f t="shared" si="143"/>
        <v>1.2806248474865698E-2</v>
      </c>
      <c r="AG66" s="292">
        <f t="shared" si="143"/>
        <v>1.2806248474865698E-2</v>
      </c>
      <c r="AH66" s="292">
        <f t="shared" si="143"/>
        <v>1.2806248474865698E-2</v>
      </c>
      <c r="AI66" s="292">
        <f t="shared" si="143"/>
        <v>1.2806248474865698E-2</v>
      </c>
      <c r="AJ66" s="292">
        <f t="shared" si="143"/>
        <v>1.2806248474865698E-2</v>
      </c>
      <c r="AK66" s="293">
        <f t="shared" si="143"/>
        <v>1.2806248474865698E-2</v>
      </c>
      <c r="AL66" s="294" t="s">
        <v>16</v>
      </c>
      <c r="AM66" s="295" t="s">
        <v>2</v>
      </c>
      <c r="AN66" s="291">
        <f>SQRT(AN63^2+0.000001*(ABS(AN65-AN64))^2)</f>
        <v>1.0482252144145929</v>
      </c>
      <c r="AO66" s="292">
        <f t="shared" ref="AO66:AY66" si="144">SQRT(AO63^2+0.000001*(ABS(AO65-AO64))^2)</f>
        <v>0.43925771993401602</v>
      </c>
      <c r="AP66" s="292">
        <f t="shared" si="144"/>
        <v>0.26368286049481737</v>
      </c>
      <c r="AQ66" s="292">
        <f t="shared" si="144"/>
        <v>0.18352976429103299</v>
      </c>
      <c r="AR66" s="292">
        <f t="shared" si="144"/>
        <v>0.13854897648174602</v>
      </c>
      <c r="AS66" s="293">
        <f t="shared" si="144"/>
        <v>0.11009908224922679</v>
      </c>
      <c r="AT66" s="291">
        <f t="shared" si="144"/>
        <v>0.24202279503089283</v>
      </c>
      <c r="AU66" s="292">
        <f t="shared" si="144"/>
        <v>9.9420959613786705E-2</v>
      </c>
      <c r="AV66" s="292">
        <f t="shared" si="144"/>
        <v>5.8940389966471808E-2</v>
      </c>
      <c r="AW66" s="292">
        <f t="shared" si="144"/>
        <v>4.0621408342415719E-2</v>
      </c>
      <c r="AX66" s="292">
        <f t="shared" si="144"/>
        <v>3.0408373672907826E-2</v>
      </c>
      <c r="AY66" s="293">
        <f t="shared" si="144"/>
        <v>2.3988209014697795E-2</v>
      </c>
    </row>
    <row r="67" spans="10:51" x14ac:dyDescent="0.25">
      <c r="J67" s="64" t="s">
        <v>29</v>
      </c>
      <c r="K67" s="41"/>
      <c r="L67" s="65"/>
      <c r="M67" s="69" t="s">
        <v>18</v>
      </c>
      <c r="N67" s="51">
        <f t="shared" ref="N67:S67" si="145">DEGREES(ATAN((N64-N65)*0.001/N63))</f>
        <v>-70.559965171823805</v>
      </c>
      <c r="O67" s="52">
        <f t="shared" si="145"/>
        <v>-70.559965171823805</v>
      </c>
      <c r="P67" s="52">
        <f t="shared" si="145"/>
        <v>-70.559965171823805</v>
      </c>
      <c r="Q67" s="52">
        <f t="shared" si="145"/>
        <v>-70.559965171823805</v>
      </c>
      <c r="R67" s="52">
        <f t="shared" si="145"/>
        <v>-70.559965171823805</v>
      </c>
      <c r="S67" s="53">
        <f t="shared" si="145"/>
        <v>-70.559965171823805</v>
      </c>
      <c r="T67" s="51">
        <f t="shared" ref="T67:Y67" si="146">DEGREES(ATAN((T64-T65)*0.001/T63))</f>
        <v>-89.325963102015493</v>
      </c>
      <c r="U67" s="52">
        <f t="shared" si="146"/>
        <v>-89.325963102015493</v>
      </c>
      <c r="V67" s="52">
        <f t="shared" si="146"/>
        <v>-89.325963102015493</v>
      </c>
      <c r="W67" s="52">
        <f t="shared" si="146"/>
        <v>-89.325963102015493</v>
      </c>
      <c r="X67" s="52">
        <f t="shared" si="146"/>
        <v>-89.325963102015493</v>
      </c>
      <c r="Y67" s="53">
        <f t="shared" si="146"/>
        <v>-89.325963102015493</v>
      </c>
      <c r="Z67" s="302">
        <f t="shared" ref="Z67:AE67" si="147">DEGREES(ATAN((Z64-Z65)*0.001/Z63))</f>
        <v>-38.659808254090095</v>
      </c>
      <c r="AA67" s="303">
        <f t="shared" si="147"/>
        <v>-38.659808254090095</v>
      </c>
      <c r="AB67" s="303">
        <f t="shared" si="147"/>
        <v>-38.659808254090095</v>
      </c>
      <c r="AC67" s="303">
        <f t="shared" si="147"/>
        <v>-38.659808254090095</v>
      </c>
      <c r="AD67" s="303">
        <f t="shared" si="147"/>
        <v>-38.659808254090095</v>
      </c>
      <c r="AE67" s="304">
        <f t="shared" si="147"/>
        <v>-38.659808254090095</v>
      </c>
      <c r="AF67" s="302">
        <f t="shared" ref="AF67:AK67" si="148">DEGREES(ATAN((AF64-AF65)*0.001/AF63))</f>
        <v>-38.659808254090095</v>
      </c>
      <c r="AG67" s="303">
        <f t="shared" si="148"/>
        <v>-38.659808254090095</v>
      </c>
      <c r="AH67" s="303">
        <f t="shared" si="148"/>
        <v>-38.659808254090095</v>
      </c>
      <c r="AI67" s="303">
        <f t="shared" si="148"/>
        <v>-38.659808254090095</v>
      </c>
      <c r="AJ67" s="303">
        <f t="shared" si="148"/>
        <v>-38.659808254090095</v>
      </c>
      <c r="AK67" s="304">
        <f t="shared" si="148"/>
        <v>-38.659808254090095</v>
      </c>
      <c r="AL67" s="294" t="s">
        <v>29</v>
      </c>
      <c r="AM67" s="295" t="s">
        <v>18</v>
      </c>
      <c r="AN67" s="302">
        <f t="shared" ref="AN67:AY67" si="149">DEGREES(ATAN((AN64-AN65)*0.001/AN63))</f>
        <v>-0.10931966430235393</v>
      </c>
      <c r="AO67" s="303">
        <f t="shared" si="149"/>
        <v>-0.26087635973901241</v>
      </c>
      <c r="AP67" s="303">
        <f t="shared" si="149"/>
        <v>-0.43458515880109244</v>
      </c>
      <c r="AQ67" s="303">
        <f t="shared" si="149"/>
        <v>-0.62438824360588174</v>
      </c>
      <c r="AR67" s="303">
        <f t="shared" si="149"/>
        <v>-0.82711213066754163</v>
      </c>
      <c r="AS67" s="304">
        <f t="shared" si="149"/>
        <v>-1.0408611938176493</v>
      </c>
      <c r="AT67" s="302">
        <f t="shared" si="149"/>
        <v>-0.47347962932796528</v>
      </c>
      <c r="AU67" s="303">
        <f t="shared" si="149"/>
        <v>-1.1526673003521111</v>
      </c>
      <c r="AV67" s="303">
        <f t="shared" si="149"/>
        <v>-1.9445674011699161</v>
      </c>
      <c r="AW67" s="303">
        <f t="shared" si="149"/>
        <v>-2.8221056611976132</v>
      </c>
      <c r="AX67" s="303">
        <f t="shared" si="149"/>
        <v>-3.77114342124207</v>
      </c>
      <c r="AY67" s="304">
        <f t="shared" si="149"/>
        <v>-4.7825469378798742</v>
      </c>
    </row>
    <row r="68" spans="10:51" x14ac:dyDescent="0.25">
      <c r="J68" s="64" t="s">
        <v>20</v>
      </c>
      <c r="K68" s="41"/>
      <c r="L68" s="65"/>
      <c r="M68" s="69" t="s">
        <v>18</v>
      </c>
      <c r="N68" s="54">
        <v>5</v>
      </c>
      <c r="O68" s="55">
        <v>10</v>
      </c>
      <c r="P68" s="55">
        <v>15</v>
      </c>
      <c r="Q68" s="55">
        <v>20</v>
      </c>
      <c r="R68" s="55">
        <v>25</v>
      </c>
      <c r="S68" s="56">
        <v>30</v>
      </c>
      <c r="T68" s="54">
        <v>5</v>
      </c>
      <c r="U68" s="55">
        <v>10</v>
      </c>
      <c r="V68" s="55">
        <v>15</v>
      </c>
      <c r="W68" s="55">
        <v>20</v>
      </c>
      <c r="X68" s="55">
        <v>25</v>
      </c>
      <c r="Y68" s="56">
        <v>30</v>
      </c>
      <c r="Z68" s="305">
        <v>5</v>
      </c>
      <c r="AA68" s="306">
        <v>10</v>
      </c>
      <c r="AB68" s="306">
        <v>15</v>
      </c>
      <c r="AC68" s="306">
        <v>20</v>
      </c>
      <c r="AD68" s="306">
        <v>25</v>
      </c>
      <c r="AE68" s="307">
        <v>30</v>
      </c>
      <c r="AF68" s="305">
        <v>5</v>
      </c>
      <c r="AG68" s="306">
        <v>10</v>
      </c>
      <c r="AH68" s="306">
        <v>15</v>
      </c>
      <c r="AI68" s="306">
        <v>20</v>
      </c>
      <c r="AJ68" s="306">
        <v>25</v>
      </c>
      <c r="AK68" s="307">
        <v>30</v>
      </c>
      <c r="AL68" s="294" t="s">
        <v>20</v>
      </c>
      <c r="AM68" s="295" t="s">
        <v>18</v>
      </c>
      <c r="AN68" s="305">
        <v>5</v>
      </c>
      <c r="AO68" s="306">
        <v>10</v>
      </c>
      <c r="AP68" s="306">
        <v>15</v>
      </c>
      <c r="AQ68" s="306">
        <v>20</v>
      </c>
      <c r="AR68" s="306">
        <v>25</v>
      </c>
      <c r="AS68" s="307">
        <v>30</v>
      </c>
      <c r="AT68" s="305">
        <v>5</v>
      </c>
      <c r="AU68" s="306">
        <v>10</v>
      </c>
      <c r="AV68" s="306">
        <v>15</v>
      </c>
      <c r="AW68" s="306">
        <v>20</v>
      </c>
      <c r="AX68" s="306">
        <v>25</v>
      </c>
      <c r="AY68" s="307">
        <v>30</v>
      </c>
    </row>
    <row r="69" spans="10:51" x14ac:dyDescent="0.25">
      <c r="J69" s="66" t="s">
        <v>22</v>
      </c>
      <c r="K69" s="41"/>
      <c r="L69" s="65"/>
      <c r="M69" s="69" t="s">
        <v>18</v>
      </c>
      <c r="N69" s="51">
        <f t="shared" ref="N69:AK69" si="150">DEGREES(ACOS(COS(RADIANS(N$67))*COS(RADIANS(N$68))+SIN(RADIANS(N$67))*SIN(RADIANS(N$68))))</f>
        <v>75.559965171823805</v>
      </c>
      <c r="O69" s="52">
        <f t="shared" si="150"/>
        <v>80.559965171823805</v>
      </c>
      <c r="P69" s="52">
        <f t="shared" si="150"/>
        <v>85.559965171823805</v>
      </c>
      <c r="Q69" s="52">
        <f t="shared" si="150"/>
        <v>90.559965171823791</v>
      </c>
      <c r="R69" s="52">
        <f t="shared" si="150"/>
        <v>95.559965171823805</v>
      </c>
      <c r="S69" s="53">
        <f t="shared" si="150"/>
        <v>100.55996517182381</v>
      </c>
      <c r="T69" s="51">
        <f t="shared" si="150"/>
        <v>94.325963102015493</v>
      </c>
      <c r="U69" s="52">
        <f t="shared" si="150"/>
        <v>99.325963102015493</v>
      </c>
      <c r="V69" s="52">
        <f t="shared" si="150"/>
        <v>104.32596310201549</v>
      </c>
      <c r="W69" s="52">
        <f t="shared" si="150"/>
        <v>109.32596310201549</v>
      </c>
      <c r="X69" s="52">
        <f t="shared" si="150"/>
        <v>114.32596310201549</v>
      </c>
      <c r="Y69" s="53">
        <f t="shared" si="150"/>
        <v>119.32596310201551</v>
      </c>
      <c r="Z69" s="302">
        <f t="shared" si="150"/>
        <v>43.659808254090088</v>
      </c>
      <c r="AA69" s="303">
        <f t="shared" si="150"/>
        <v>48.659808254090095</v>
      </c>
      <c r="AB69" s="303">
        <f t="shared" si="150"/>
        <v>53.659808254090095</v>
      </c>
      <c r="AC69" s="303">
        <f t="shared" si="150"/>
        <v>58.65980825409008</v>
      </c>
      <c r="AD69" s="303">
        <f t="shared" si="150"/>
        <v>63.659808254090102</v>
      </c>
      <c r="AE69" s="304">
        <f t="shared" si="150"/>
        <v>68.65980825409008</v>
      </c>
      <c r="AF69" s="302">
        <f t="shared" si="150"/>
        <v>43.659808254090088</v>
      </c>
      <c r="AG69" s="303">
        <f t="shared" si="150"/>
        <v>48.659808254090095</v>
      </c>
      <c r="AH69" s="303">
        <f t="shared" si="150"/>
        <v>53.659808254090095</v>
      </c>
      <c r="AI69" s="303">
        <f t="shared" si="150"/>
        <v>58.65980825409008</v>
      </c>
      <c r="AJ69" s="303">
        <f t="shared" si="150"/>
        <v>63.659808254090102</v>
      </c>
      <c r="AK69" s="304">
        <f t="shared" si="150"/>
        <v>68.65980825409008</v>
      </c>
      <c r="AL69" s="294" t="s">
        <v>22</v>
      </c>
      <c r="AM69" s="295" t="s">
        <v>18</v>
      </c>
      <c r="AN69" s="302">
        <f t="shared" ref="AN69:AY69" si="151">DEGREES(ACOS(COS(RADIANS(AN$67))*COS(RADIANS(AN$68))+SIN(RADIANS(AN$67))*SIN(RADIANS(AN$68))))</f>
        <v>5.10931966430236</v>
      </c>
      <c r="AO69" s="303">
        <f t="shared" si="151"/>
        <v>10.260876359739017</v>
      </c>
      <c r="AP69" s="303">
        <f t="shared" si="151"/>
        <v>15.434585158801083</v>
      </c>
      <c r="AQ69" s="303">
        <f t="shared" si="151"/>
        <v>20.624388243605871</v>
      </c>
      <c r="AR69" s="303">
        <f t="shared" si="151"/>
        <v>25.827112130667544</v>
      </c>
      <c r="AS69" s="304">
        <f t="shared" si="151"/>
        <v>31.040861193817644</v>
      </c>
      <c r="AT69" s="302">
        <f t="shared" si="151"/>
        <v>5.4734796293279899</v>
      </c>
      <c r="AU69" s="303">
        <f t="shared" si="151"/>
        <v>11.152667300352098</v>
      </c>
      <c r="AV69" s="303">
        <f t="shared" si="151"/>
        <v>16.944567401169909</v>
      </c>
      <c r="AW69" s="303">
        <f t="shared" si="151"/>
        <v>22.822105661197597</v>
      </c>
      <c r="AX69" s="303">
        <f t="shared" si="151"/>
        <v>28.771143421242073</v>
      </c>
      <c r="AY69" s="304">
        <f t="shared" si="151"/>
        <v>34.782546937879857</v>
      </c>
    </row>
    <row r="70" spans="10:51" ht="13" x14ac:dyDescent="0.3">
      <c r="J70" s="130" t="s">
        <v>32</v>
      </c>
      <c r="K70" s="127"/>
      <c r="L70" s="128"/>
      <c r="M70" s="129" t="s">
        <v>1</v>
      </c>
      <c r="N70" s="102">
        <f t="shared" ref="N70:S70" si="152">IF(AND(N69&gt;=0,N69&lt;$E$14),$E$6-0.001*2.5*($E$12*N69)^2,IF(AND(N69&gt;=$E$14,N69&lt;$E$15),$E$13,IF(AND(N69&gt;=$E$15,N69&lt;36),29-25*LOG10(N69),-10)))</f>
        <v>-10</v>
      </c>
      <c r="O70" s="103">
        <f t="shared" si="152"/>
        <v>-10</v>
      </c>
      <c r="P70" s="103">
        <f t="shared" si="152"/>
        <v>-10</v>
      </c>
      <c r="Q70" s="103">
        <f t="shared" si="152"/>
        <v>-10</v>
      </c>
      <c r="R70" s="103">
        <f t="shared" si="152"/>
        <v>-10</v>
      </c>
      <c r="S70" s="104">
        <f t="shared" si="152"/>
        <v>-10</v>
      </c>
      <c r="T70" s="102">
        <f t="shared" ref="T70:Y70" si="153">IF(AND(T69&gt;=0,T69&lt;$E$14),$E$6-0.001*2.5*($E$12*T69)^2,IF(AND(T69&gt;=$E$14,T69&lt;$E$15),$E$13,IF(AND(T69&gt;=$E$15,T69&lt;36),29-25*LOG10(T69),-10)))</f>
        <v>-10</v>
      </c>
      <c r="U70" s="103">
        <f t="shared" si="153"/>
        <v>-10</v>
      </c>
      <c r="V70" s="103">
        <f t="shared" si="153"/>
        <v>-10</v>
      </c>
      <c r="W70" s="103">
        <f t="shared" si="153"/>
        <v>-10</v>
      </c>
      <c r="X70" s="103">
        <f t="shared" si="153"/>
        <v>-10</v>
      </c>
      <c r="Y70" s="104">
        <f t="shared" si="153"/>
        <v>-10</v>
      </c>
      <c r="Z70" s="308">
        <f t="shared" ref="Z70:AE70" si="154">IF(AND(Z69&gt;=0,Z69&lt;$E$14),$E$6-0.001*2.5*($E$12*Z69)^2,IF(AND(Z69&gt;=$E$14,Z69&lt;$E$15),$E$13,IF(AND(Z69&gt;=$E$15,Z69&lt;36),29-25*LOG10(Z69),-10)))</f>
        <v>-10</v>
      </c>
      <c r="AA70" s="309">
        <f t="shared" si="154"/>
        <v>-10</v>
      </c>
      <c r="AB70" s="309">
        <f t="shared" si="154"/>
        <v>-10</v>
      </c>
      <c r="AC70" s="309">
        <f t="shared" si="154"/>
        <v>-10</v>
      </c>
      <c r="AD70" s="309">
        <f t="shared" si="154"/>
        <v>-10</v>
      </c>
      <c r="AE70" s="310">
        <f t="shared" si="154"/>
        <v>-10</v>
      </c>
      <c r="AF70" s="308">
        <f t="shared" ref="AF70:AK70" si="155">IF(AND(AF69&gt;=0,AF69&lt;$E$14),$E$6-0.001*2.5*($E$12*AF69)^2,IF(AND(AF69&gt;=$E$14,AF69&lt;$E$15),$E$13,IF(AND(AF69&gt;=$E$15,AF69&lt;36),29-25*LOG10(AF69),-10)))</f>
        <v>-10</v>
      </c>
      <c r="AG70" s="309">
        <f t="shared" si="155"/>
        <v>-10</v>
      </c>
      <c r="AH70" s="309">
        <f t="shared" si="155"/>
        <v>-10</v>
      </c>
      <c r="AI70" s="309">
        <f t="shared" si="155"/>
        <v>-10</v>
      </c>
      <c r="AJ70" s="309">
        <f t="shared" si="155"/>
        <v>-10</v>
      </c>
      <c r="AK70" s="310">
        <f t="shared" si="155"/>
        <v>-10</v>
      </c>
      <c r="AL70" s="289" t="s">
        <v>32</v>
      </c>
      <c r="AM70" s="290" t="s">
        <v>1</v>
      </c>
      <c r="AN70" s="308">
        <f t="shared" ref="AN70:AY70" si="156">IF(AND(AN69&gt;=0,AN69&lt;$E$14),$E$6-0.001*2.5*($E$12*AN69)^2,IF(AND(AN69&gt;=$E$14,AN69&lt;$E$15),$E$13,IF(AND(AN69&gt;=$E$15,AN69&lt;36),29-25*LOG10(AN69),-10)))</f>
        <v>11.290923121436325</v>
      </c>
      <c r="AO70" s="309">
        <f t="shared" si="156"/>
        <v>3.7203886366837366</v>
      </c>
      <c r="AP70" s="309">
        <f t="shared" si="156"/>
        <v>-0.71237403193699578</v>
      </c>
      <c r="AQ70" s="309">
        <f t="shared" si="156"/>
        <v>-3.8595268864684513</v>
      </c>
      <c r="AR70" s="309">
        <f t="shared" si="156"/>
        <v>-6.3018962017278426</v>
      </c>
      <c r="AS70" s="310">
        <f t="shared" si="156"/>
        <v>-8.298344044143569</v>
      </c>
      <c r="AT70" s="308">
        <f t="shared" si="156"/>
        <v>10.543412347306273</v>
      </c>
      <c r="AU70" s="309">
        <f t="shared" si="156"/>
        <v>2.8155313304375795</v>
      </c>
      <c r="AV70" s="309">
        <f t="shared" si="156"/>
        <v>-1.725762141841539</v>
      </c>
      <c r="AW70" s="309">
        <f t="shared" si="156"/>
        <v>-4.9588927930834643</v>
      </c>
      <c r="AX70" s="309">
        <f t="shared" si="156"/>
        <v>-7.4739280485339847</v>
      </c>
      <c r="AY70" s="310">
        <f t="shared" si="156"/>
        <v>-9.5340344967049688</v>
      </c>
    </row>
    <row r="71" spans="10:51" ht="13" x14ac:dyDescent="0.3">
      <c r="J71" s="67" t="s">
        <v>3</v>
      </c>
      <c r="K71" s="41"/>
      <c r="L71" s="65"/>
      <c r="M71" s="69" t="s">
        <v>1</v>
      </c>
      <c r="N71" s="51">
        <f t="shared" ref="N71:S71" si="157">32.4+20*LOG10(N66)+20*LOG10(3600)</f>
        <v>62.624283711854858</v>
      </c>
      <c r="O71" s="52">
        <f t="shared" si="157"/>
        <v>62.624283711854858</v>
      </c>
      <c r="P71" s="52">
        <f t="shared" si="157"/>
        <v>62.624283711854858</v>
      </c>
      <c r="Q71" s="52">
        <f t="shared" si="157"/>
        <v>62.624283711854858</v>
      </c>
      <c r="R71" s="52">
        <f t="shared" si="157"/>
        <v>62.624283711854858</v>
      </c>
      <c r="S71" s="53">
        <f t="shared" si="157"/>
        <v>62.624283711854858</v>
      </c>
      <c r="T71" s="51">
        <f t="shared" ref="T71:Y71" si="158">32.4+20*LOG10(T66)+20*LOG10(7575)</f>
        <v>68.57663231580689</v>
      </c>
      <c r="U71" s="51">
        <f t="shared" si="158"/>
        <v>68.57663231580689</v>
      </c>
      <c r="V71" s="51">
        <f t="shared" si="158"/>
        <v>68.57663231580689</v>
      </c>
      <c r="W71" s="51">
        <f t="shared" si="158"/>
        <v>68.57663231580689</v>
      </c>
      <c r="X71" s="51">
        <f t="shared" si="158"/>
        <v>68.57663231580689</v>
      </c>
      <c r="Y71" s="51">
        <f t="shared" si="158"/>
        <v>68.57663231580689</v>
      </c>
      <c r="Z71" s="302">
        <f t="shared" ref="Z71:AE71" si="159">32.4+20*LOG10(Z66)+20*LOG10(3600)</f>
        <v>65.674488495822715</v>
      </c>
      <c r="AA71" s="303">
        <f t="shared" si="159"/>
        <v>65.674488495822715</v>
      </c>
      <c r="AB71" s="303">
        <f t="shared" si="159"/>
        <v>65.674488495822715</v>
      </c>
      <c r="AC71" s="303">
        <f t="shared" si="159"/>
        <v>65.674488495822715</v>
      </c>
      <c r="AD71" s="303">
        <f t="shared" si="159"/>
        <v>65.674488495822715</v>
      </c>
      <c r="AE71" s="304">
        <f t="shared" si="159"/>
        <v>65.674488495822715</v>
      </c>
      <c r="AF71" s="302">
        <f t="shared" ref="AF71:AK71" si="160">32.4+20*LOG10(AF66)+20*LOG10(3600)</f>
        <v>65.674488495822715</v>
      </c>
      <c r="AG71" s="303">
        <f t="shared" si="160"/>
        <v>65.674488495822715</v>
      </c>
      <c r="AH71" s="303">
        <f t="shared" si="160"/>
        <v>65.674488495822715</v>
      </c>
      <c r="AI71" s="303">
        <f t="shared" si="160"/>
        <v>65.674488495822715</v>
      </c>
      <c r="AJ71" s="303">
        <f t="shared" si="160"/>
        <v>65.674488495822715</v>
      </c>
      <c r="AK71" s="304">
        <f t="shared" si="160"/>
        <v>65.674488495822715</v>
      </c>
      <c r="AL71" s="294" t="s">
        <v>3</v>
      </c>
      <c r="AM71" s="295" t="s">
        <v>1</v>
      </c>
      <c r="AN71" s="302">
        <f t="shared" ref="AN71:AY71" si="161">32.4+20*LOG10(AN66)+20*LOG10(3600)</f>
        <v>103.93514205893783</v>
      </c>
      <c r="AO71" s="303">
        <f t="shared" si="161"/>
        <v>96.380438074140613</v>
      </c>
      <c r="AP71" s="303">
        <f t="shared" si="161"/>
        <v>91.947688042808153</v>
      </c>
      <c r="AQ71" s="303">
        <f t="shared" si="161"/>
        <v>88.80018015213345</v>
      </c>
      <c r="AR71" s="303">
        <f t="shared" si="161"/>
        <v>86.358116451709776</v>
      </c>
      <c r="AS71" s="304">
        <f t="shared" si="161"/>
        <v>84.36172399228164</v>
      </c>
      <c r="AT71" s="302">
        <f t="shared" si="161"/>
        <v>91.203175458087458</v>
      </c>
      <c r="AU71" s="303">
        <f t="shared" si="161"/>
        <v>83.475609028251256</v>
      </c>
      <c r="AV71" s="303">
        <f t="shared" si="161"/>
        <v>78.93431011414323</v>
      </c>
      <c r="AW71" s="303">
        <f t="shared" si="161"/>
        <v>75.701149541348272</v>
      </c>
      <c r="AX71" s="303">
        <f t="shared" si="161"/>
        <v>73.185913884345339</v>
      </c>
      <c r="AY71" s="304">
        <f t="shared" si="161"/>
        <v>71.126006501113807</v>
      </c>
    </row>
    <row r="72" spans="10:51" ht="13" x14ac:dyDescent="0.3">
      <c r="J72" s="67" t="s">
        <v>33</v>
      </c>
      <c r="K72" s="41"/>
      <c r="L72" s="65"/>
      <c r="M72" s="69" t="s">
        <v>1</v>
      </c>
      <c r="N72" s="51">
        <v>2.2090000000000001</v>
      </c>
      <c r="O72" s="52">
        <v>2.2090000000000001</v>
      </c>
      <c r="P72" s="52">
        <v>2.2090000000000001</v>
      </c>
      <c r="Q72" s="52">
        <v>2.2090000000000001</v>
      </c>
      <c r="R72" s="52">
        <v>2.2090000000000001</v>
      </c>
      <c r="S72" s="53">
        <v>2.2090000000000001</v>
      </c>
      <c r="T72" s="51">
        <v>2.2090000000000001</v>
      </c>
      <c r="U72" s="52">
        <v>2.2090000000000001</v>
      </c>
      <c r="V72" s="52">
        <v>2.2090000000000001</v>
      </c>
      <c r="W72" s="52">
        <v>2.2090000000000001</v>
      </c>
      <c r="X72" s="52">
        <v>2.2090000000000001</v>
      </c>
      <c r="Y72" s="53">
        <v>2.2090000000000001</v>
      </c>
      <c r="Z72" s="302">
        <v>2.2090000000000001</v>
      </c>
      <c r="AA72" s="303">
        <v>2.2090000000000001</v>
      </c>
      <c r="AB72" s="303">
        <v>2.2090000000000001</v>
      </c>
      <c r="AC72" s="303">
        <v>2.2090000000000001</v>
      </c>
      <c r="AD72" s="303">
        <v>2.2090000000000001</v>
      </c>
      <c r="AE72" s="304">
        <v>2.2090000000000001</v>
      </c>
      <c r="AF72" s="302">
        <v>2.2090000000000001</v>
      </c>
      <c r="AG72" s="303">
        <v>2.2090000000000001</v>
      </c>
      <c r="AH72" s="303">
        <v>2.2090000000000001</v>
      </c>
      <c r="AI72" s="303">
        <v>2.2090000000000001</v>
      </c>
      <c r="AJ72" s="303">
        <v>2.2090000000000001</v>
      </c>
      <c r="AK72" s="304">
        <v>2.2090000000000001</v>
      </c>
      <c r="AL72" s="294" t="s">
        <v>33</v>
      </c>
      <c r="AM72" s="295" t="s">
        <v>1</v>
      </c>
      <c r="AN72" s="302">
        <v>2.2090000000000001</v>
      </c>
      <c r="AO72" s="303">
        <v>2.2090000000000001</v>
      </c>
      <c r="AP72" s="303">
        <v>2.2090000000000001</v>
      </c>
      <c r="AQ72" s="303">
        <v>2.2090000000000001</v>
      </c>
      <c r="AR72" s="303">
        <v>2.2090000000000001</v>
      </c>
      <c r="AS72" s="304">
        <v>2.2090000000000001</v>
      </c>
      <c r="AT72" s="302">
        <v>2.2090000000000001</v>
      </c>
      <c r="AU72" s="303">
        <v>2.2090000000000001</v>
      </c>
      <c r="AV72" s="303">
        <v>2.2090000000000001</v>
      </c>
      <c r="AW72" s="303">
        <v>2.2090000000000001</v>
      </c>
      <c r="AX72" s="303">
        <v>2.2090000000000001</v>
      </c>
      <c r="AY72" s="304">
        <v>2.2090000000000001</v>
      </c>
    </row>
    <row r="73" spans="10:51" ht="13" x14ac:dyDescent="0.3">
      <c r="J73" s="67" t="s">
        <v>34</v>
      </c>
      <c r="K73" s="41"/>
      <c r="L73" s="65"/>
      <c r="M73" s="69" t="s">
        <v>1</v>
      </c>
      <c r="N73" s="51">
        <v>2</v>
      </c>
      <c r="O73" s="52">
        <v>2</v>
      </c>
      <c r="P73" s="52">
        <v>2</v>
      </c>
      <c r="Q73" s="52">
        <v>2</v>
      </c>
      <c r="R73" s="52">
        <v>2</v>
      </c>
      <c r="S73" s="53">
        <v>2</v>
      </c>
      <c r="T73" s="51">
        <v>2</v>
      </c>
      <c r="U73" s="52">
        <v>2</v>
      </c>
      <c r="V73" s="52">
        <v>2</v>
      </c>
      <c r="W73" s="52">
        <v>2</v>
      </c>
      <c r="X73" s="52">
        <v>2</v>
      </c>
      <c r="Y73" s="53">
        <v>2</v>
      </c>
      <c r="Z73" s="302">
        <v>2</v>
      </c>
      <c r="AA73" s="303">
        <v>2</v>
      </c>
      <c r="AB73" s="303">
        <v>2</v>
      </c>
      <c r="AC73" s="303">
        <v>2</v>
      </c>
      <c r="AD73" s="303">
        <v>2</v>
      </c>
      <c r="AE73" s="304">
        <v>2</v>
      </c>
      <c r="AF73" s="302">
        <v>2</v>
      </c>
      <c r="AG73" s="303">
        <v>2</v>
      </c>
      <c r="AH73" s="303">
        <v>2</v>
      </c>
      <c r="AI73" s="303">
        <v>2</v>
      </c>
      <c r="AJ73" s="303">
        <v>2</v>
      </c>
      <c r="AK73" s="304">
        <v>2</v>
      </c>
      <c r="AL73" s="294" t="s">
        <v>34</v>
      </c>
      <c r="AM73" s="295" t="s">
        <v>1</v>
      </c>
      <c r="AN73" s="302">
        <v>2</v>
      </c>
      <c r="AO73" s="303">
        <v>2</v>
      </c>
      <c r="AP73" s="303">
        <v>2</v>
      </c>
      <c r="AQ73" s="303">
        <v>2</v>
      </c>
      <c r="AR73" s="303">
        <v>2</v>
      </c>
      <c r="AS73" s="304">
        <v>2</v>
      </c>
      <c r="AT73" s="302">
        <v>2</v>
      </c>
      <c r="AU73" s="303">
        <v>2</v>
      </c>
      <c r="AV73" s="303">
        <v>2</v>
      </c>
      <c r="AW73" s="303">
        <v>2</v>
      </c>
      <c r="AX73" s="303">
        <v>2</v>
      </c>
      <c r="AY73" s="304">
        <v>2</v>
      </c>
    </row>
    <row r="74" spans="10:51" ht="13" x14ac:dyDescent="0.3">
      <c r="J74" s="105" t="s">
        <v>35</v>
      </c>
      <c r="K74" s="96"/>
      <c r="L74" s="97"/>
      <c r="M74" s="98" t="s">
        <v>1</v>
      </c>
      <c r="N74" s="102">
        <f t="shared" ref="N74:S74" si="162">SUM(N71:N73)</f>
        <v>66.833283711854861</v>
      </c>
      <c r="O74" s="103">
        <f t="shared" si="162"/>
        <v>66.833283711854861</v>
      </c>
      <c r="P74" s="103">
        <f t="shared" si="162"/>
        <v>66.833283711854861</v>
      </c>
      <c r="Q74" s="103">
        <f t="shared" si="162"/>
        <v>66.833283711854861</v>
      </c>
      <c r="R74" s="103">
        <f t="shared" si="162"/>
        <v>66.833283711854861</v>
      </c>
      <c r="S74" s="106">
        <f t="shared" si="162"/>
        <v>66.833283711854861</v>
      </c>
      <c r="T74" s="102">
        <f t="shared" ref="T74:Y74" si="163">SUM(T71:T73)</f>
        <v>72.785632315806893</v>
      </c>
      <c r="U74" s="103">
        <f t="shared" si="163"/>
        <v>72.785632315806893</v>
      </c>
      <c r="V74" s="103">
        <f t="shared" si="163"/>
        <v>72.785632315806893</v>
      </c>
      <c r="W74" s="103">
        <f t="shared" si="163"/>
        <v>72.785632315806893</v>
      </c>
      <c r="X74" s="103">
        <f t="shared" si="163"/>
        <v>72.785632315806893</v>
      </c>
      <c r="Y74" s="106">
        <f t="shared" si="163"/>
        <v>72.785632315806893</v>
      </c>
      <c r="Z74" s="308">
        <f t="shared" ref="Z74:AE74" si="164">SUM(Z71:Z73)</f>
        <v>69.883488495822718</v>
      </c>
      <c r="AA74" s="309">
        <f t="shared" si="164"/>
        <v>69.883488495822718</v>
      </c>
      <c r="AB74" s="309">
        <f t="shared" si="164"/>
        <v>69.883488495822718</v>
      </c>
      <c r="AC74" s="309">
        <f t="shared" si="164"/>
        <v>69.883488495822718</v>
      </c>
      <c r="AD74" s="309">
        <f t="shared" si="164"/>
        <v>69.883488495822718</v>
      </c>
      <c r="AE74" s="311">
        <f t="shared" si="164"/>
        <v>69.883488495822718</v>
      </c>
      <c r="AF74" s="308">
        <f t="shared" ref="AF74:AK74" si="165">SUM(AF71:AF73)</f>
        <v>69.883488495822718</v>
      </c>
      <c r="AG74" s="309">
        <f t="shared" si="165"/>
        <v>69.883488495822718</v>
      </c>
      <c r="AH74" s="309">
        <f t="shared" si="165"/>
        <v>69.883488495822718</v>
      </c>
      <c r="AI74" s="309">
        <f t="shared" si="165"/>
        <v>69.883488495822718</v>
      </c>
      <c r="AJ74" s="309">
        <f t="shared" si="165"/>
        <v>69.883488495822718</v>
      </c>
      <c r="AK74" s="311">
        <f t="shared" si="165"/>
        <v>69.883488495822718</v>
      </c>
      <c r="AL74" s="312" t="s">
        <v>35</v>
      </c>
      <c r="AM74" s="313" t="s">
        <v>1</v>
      </c>
      <c r="AN74" s="308">
        <f t="shared" ref="AN74:AY74" si="166">SUM(AN71:AN73)</f>
        <v>108.14414205893783</v>
      </c>
      <c r="AO74" s="309">
        <f t="shared" si="166"/>
        <v>100.58943807414062</v>
      </c>
      <c r="AP74" s="309">
        <f t="shared" si="166"/>
        <v>96.156688042808156</v>
      </c>
      <c r="AQ74" s="309">
        <f t="shared" si="166"/>
        <v>93.009180152133453</v>
      </c>
      <c r="AR74" s="309">
        <f t="shared" si="166"/>
        <v>90.567116451709779</v>
      </c>
      <c r="AS74" s="311">
        <f t="shared" si="166"/>
        <v>88.570723992281643</v>
      </c>
      <c r="AT74" s="308">
        <f t="shared" si="166"/>
        <v>95.412175458087461</v>
      </c>
      <c r="AU74" s="309">
        <f t="shared" si="166"/>
        <v>87.684609028251259</v>
      </c>
      <c r="AV74" s="309">
        <f t="shared" si="166"/>
        <v>83.143310114143233</v>
      </c>
      <c r="AW74" s="309">
        <f t="shared" si="166"/>
        <v>79.910149541348275</v>
      </c>
      <c r="AX74" s="309">
        <f t="shared" si="166"/>
        <v>77.394913884345343</v>
      </c>
      <c r="AY74" s="311">
        <f t="shared" si="166"/>
        <v>75.33500650111381</v>
      </c>
    </row>
    <row r="75" spans="10:51" ht="13" x14ac:dyDescent="0.3">
      <c r="J75" s="107" t="s">
        <v>31</v>
      </c>
      <c r="K75" s="108"/>
      <c r="L75" s="109"/>
      <c r="M75" s="110" t="s">
        <v>4</v>
      </c>
      <c r="N75" s="111">
        <f t="shared" ref="N75:S75" si="167">N$62-N$74+N70</f>
        <v>-118.13328371185486</v>
      </c>
      <c r="O75" s="112">
        <f t="shared" si="167"/>
        <v>-118.13328371185486</v>
      </c>
      <c r="P75" s="112">
        <f t="shared" si="167"/>
        <v>-118.13328371185486</v>
      </c>
      <c r="Q75" s="112">
        <f t="shared" si="167"/>
        <v>-118.13328371185486</v>
      </c>
      <c r="R75" s="112">
        <f t="shared" si="167"/>
        <v>-118.13328371185486</v>
      </c>
      <c r="S75" s="113">
        <f t="shared" si="167"/>
        <v>-118.13328371185486</v>
      </c>
      <c r="T75" s="111">
        <f t="shared" ref="T75:Y75" si="168">T$62-T$74+T70</f>
        <v>-124.08563231580689</v>
      </c>
      <c r="U75" s="112">
        <f t="shared" si="168"/>
        <v>-124.08563231580689</v>
      </c>
      <c r="V75" s="112">
        <f t="shared" si="168"/>
        <v>-124.08563231580689</v>
      </c>
      <c r="W75" s="112">
        <f t="shared" si="168"/>
        <v>-124.08563231580689</v>
      </c>
      <c r="X75" s="112">
        <f t="shared" si="168"/>
        <v>-124.08563231580689</v>
      </c>
      <c r="Y75" s="113">
        <f t="shared" si="168"/>
        <v>-124.08563231580689</v>
      </c>
      <c r="Z75" s="314">
        <f t="shared" ref="Z75:AK75" si="169">Z$62-Z$74+Z70</f>
        <v>-121.18348849582271</v>
      </c>
      <c r="AA75" s="315">
        <f t="shared" si="169"/>
        <v>-121.18348849582271</v>
      </c>
      <c r="AB75" s="315">
        <f t="shared" si="169"/>
        <v>-121.18348849582271</v>
      </c>
      <c r="AC75" s="315">
        <f t="shared" si="169"/>
        <v>-121.18348849582271</v>
      </c>
      <c r="AD75" s="315">
        <f t="shared" si="169"/>
        <v>-121.18348849582271</v>
      </c>
      <c r="AE75" s="316">
        <f t="shared" si="169"/>
        <v>-121.18348849582271</v>
      </c>
      <c r="AF75" s="314">
        <f t="shared" si="169"/>
        <v>-133.1834884958227</v>
      </c>
      <c r="AG75" s="315">
        <f t="shared" si="169"/>
        <v>-133.1834884958227</v>
      </c>
      <c r="AH75" s="315">
        <f t="shared" si="169"/>
        <v>-133.1834884958227</v>
      </c>
      <c r="AI75" s="315">
        <f t="shared" si="169"/>
        <v>-133.1834884958227</v>
      </c>
      <c r="AJ75" s="315">
        <f t="shared" si="169"/>
        <v>-133.1834884958227</v>
      </c>
      <c r="AK75" s="316">
        <f t="shared" si="169"/>
        <v>-133.1834884958227</v>
      </c>
      <c r="AL75" s="317" t="s">
        <v>31</v>
      </c>
      <c r="AM75" s="318" t="s">
        <v>4</v>
      </c>
      <c r="AN75" s="314">
        <f t="shared" ref="AN75:AY75" si="170">AN$62-AN$74+AN70</f>
        <v>-118.15321893750152</v>
      </c>
      <c r="AO75" s="315">
        <f t="shared" si="170"/>
        <v>-118.16904943745688</v>
      </c>
      <c r="AP75" s="315">
        <f t="shared" si="170"/>
        <v>-118.16906207474514</v>
      </c>
      <c r="AQ75" s="315">
        <f t="shared" si="170"/>
        <v>-118.16870703860189</v>
      </c>
      <c r="AR75" s="315">
        <f t="shared" si="170"/>
        <v>-118.16901265343762</v>
      </c>
      <c r="AS75" s="316">
        <f t="shared" si="170"/>
        <v>-118.16906803642522</v>
      </c>
      <c r="AT75" s="314">
        <f t="shared" si="170"/>
        <v>-118.1687631107812</v>
      </c>
      <c r="AU75" s="315">
        <f t="shared" si="170"/>
        <v>-118.16907769781368</v>
      </c>
      <c r="AV75" s="315">
        <f t="shared" si="170"/>
        <v>-118.16907225598477</v>
      </c>
      <c r="AW75" s="315">
        <f t="shared" si="170"/>
        <v>-118.16904233443174</v>
      </c>
      <c r="AX75" s="315">
        <f t="shared" si="170"/>
        <v>-118.16884193287933</v>
      </c>
      <c r="AY75" s="316">
        <f t="shared" si="170"/>
        <v>-118.16904099781877</v>
      </c>
    </row>
    <row r="76" spans="10:51" ht="13" x14ac:dyDescent="0.3">
      <c r="J76" s="114" t="s">
        <v>66</v>
      </c>
      <c r="K76" s="115"/>
      <c r="L76" s="115"/>
      <c r="M76" s="116" t="s">
        <v>4</v>
      </c>
      <c r="N76" s="117">
        <f>$E$10</f>
        <v>-118.16908740944318</v>
      </c>
      <c r="O76" s="118">
        <f t="shared" ref="O76:AY76" si="171">$E$10</f>
        <v>-118.16908740944318</v>
      </c>
      <c r="P76" s="118">
        <f t="shared" si="171"/>
        <v>-118.16908740944318</v>
      </c>
      <c r="Q76" s="118">
        <f t="shared" si="171"/>
        <v>-118.16908740944318</v>
      </c>
      <c r="R76" s="118">
        <f t="shared" si="171"/>
        <v>-118.16908740944318</v>
      </c>
      <c r="S76" s="119">
        <f t="shared" si="171"/>
        <v>-118.16908740944318</v>
      </c>
      <c r="T76" s="117">
        <f>$E$10</f>
        <v>-118.16908740944318</v>
      </c>
      <c r="U76" s="118">
        <f t="shared" si="171"/>
        <v>-118.16908740944318</v>
      </c>
      <c r="V76" s="118">
        <f t="shared" si="171"/>
        <v>-118.16908740944318</v>
      </c>
      <c r="W76" s="118">
        <f t="shared" si="171"/>
        <v>-118.16908740944318</v>
      </c>
      <c r="X76" s="118">
        <f t="shared" si="171"/>
        <v>-118.16908740944318</v>
      </c>
      <c r="Y76" s="119">
        <f t="shared" si="171"/>
        <v>-118.16908740944318</v>
      </c>
      <c r="Z76" s="319">
        <f>$E$10</f>
        <v>-118.16908740944318</v>
      </c>
      <c r="AA76" s="320">
        <f t="shared" si="171"/>
        <v>-118.16908740944318</v>
      </c>
      <c r="AB76" s="320">
        <f t="shared" si="171"/>
        <v>-118.16908740944318</v>
      </c>
      <c r="AC76" s="320">
        <f t="shared" si="171"/>
        <v>-118.16908740944318</v>
      </c>
      <c r="AD76" s="320">
        <f t="shared" si="171"/>
        <v>-118.16908740944318</v>
      </c>
      <c r="AE76" s="321">
        <f t="shared" si="171"/>
        <v>-118.16908740944318</v>
      </c>
      <c r="AF76" s="319">
        <f>$E$10</f>
        <v>-118.16908740944318</v>
      </c>
      <c r="AG76" s="320">
        <f t="shared" si="171"/>
        <v>-118.16908740944318</v>
      </c>
      <c r="AH76" s="320">
        <f t="shared" si="171"/>
        <v>-118.16908740944318</v>
      </c>
      <c r="AI76" s="320">
        <f t="shared" si="171"/>
        <v>-118.16908740944318</v>
      </c>
      <c r="AJ76" s="320">
        <f t="shared" si="171"/>
        <v>-118.16908740944318</v>
      </c>
      <c r="AK76" s="321">
        <f t="shared" si="171"/>
        <v>-118.16908740944318</v>
      </c>
      <c r="AL76" s="322" t="s">
        <v>66</v>
      </c>
      <c r="AM76" s="323" t="s">
        <v>4</v>
      </c>
      <c r="AN76" s="319">
        <f t="shared" si="171"/>
        <v>-118.16908740944318</v>
      </c>
      <c r="AO76" s="320">
        <f t="shared" si="171"/>
        <v>-118.16908740944318</v>
      </c>
      <c r="AP76" s="320">
        <f t="shared" si="171"/>
        <v>-118.16908740944318</v>
      </c>
      <c r="AQ76" s="320">
        <f t="shared" si="171"/>
        <v>-118.16908740944318</v>
      </c>
      <c r="AR76" s="320">
        <f t="shared" si="171"/>
        <v>-118.16908740944318</v>
      </c>
      <c r="AS76" s="321">
        <f t="shared" si="171"/>
        <v>-118.16908740944318</v>
      </c>
      <c r="AT76" s="319">
        <f t="shared" si="171"/>
        <v>-118.16908740944318</v>
      </c>
      <c r="AU76" s="320">
        <f t="shared" si="171"/>
        <v>-118.16908740944318</v>
      </c>
      <c r="AV76" s="320">
        <f t="shared" si="171"/>
        <v>-118.16908740944318</v>
      </c>
      <c r="AW76" s="320">
        <f t="shared" si="171"/>
        <v>-118.16908740944318</v>
      </c>
      <c r="AX76" s="320">
        <f t="shared" si="171"/>
        <v>-118.16908740944318</v>
      </c>
      <c r="AY76" s="321">
        <f t="shared" si="171"/>
        <v>-118.16908740944318</v>
      </c>
    </row>
    <row r="77" spans="10:51" ht="13" x14ac:dyDescent="0.3">
      <c r="J77" s="67" t="s">
        <v>23</v>
      </c>
      <c r="K77" s="41"/>
      <c r="L77" s="65"/>
      <c r="M77" s="69" t="s">
        <v>1</v>
      </c>
      <c r="N77" s="57">
        <f t="shared" ref="N77:S77" si="172">N76-N75</f>
        <v>-3.5803697588320915E-2</v>
      </c>
      <c r="O77" s="58">
        <f t="shared" si="172"/>
        <v>-3.5803697588320915E-2</v>
      </c>
      <c r="P77" s="58">
        <f t="shared" si="172"/>
        <v>-3.5803697588320915E-2</v>
      </c>
      <c r="Q77" s="58">
        <f t="shared" si="172"/>
        <v>-3.5803697588320915E-2</v>
      </c>
      <c r="R77" s="58">
        <f t="shared" si="172"/>
        <v>-3.5803697588320915E-2</v>
      </c>
      <c r="S77" s="59">
        <f t="shared" si="172"/>
        <v>-3.5803697588320915E-2</v>
      </c>
      <c r="T77" s="57">
        <f t="shared" ref="T77:Y77" si="173">T76-T75</f>
        <v>5.9165449063637112</v>
      </c>
      <c r="U77" s="58">
        <f t="shared" si="173"/>
        <v>5.9165449063637112</v>
      </c>
      <c r="V77" s="58">
        <f t="shared" si="173"/>
        <v>5.9165449063637112</v>
      </c>
      <c r="W77" s="58">
        <f t="shared" si="173"/>
        <v>5.9165449063637112</v>
      </c>
      <c r="X77" s="58">
        <f t="shared" si="173"/>
        <v>5.9165449063637112</v>
      </c>
      <c r="Y77" s="59">
        <f t="shared" si="173"/>
        <v>5.9165449063637112</v>
      </c>
      <c r="Z77" s="324">
        <f t="shared" ref="Z77:AE77" si="174">Z76-Z75</f>
        <v>3.0144010863795359</v>
      </c>
      <c r="AA77" s="325">
        <f t="shared" si="174"/>
        <v>3.0144010863795359</v>
      </c>
      <c r="AB77" s="325">
        <f t="shared" si="174"/>
        <v>3.0144010863795359</v>
      </c>
      <c r="AC77" s="325">
        <f t="shared" si="174"/>
        <v>3.0144010863795359</v>
      </c>
      <c r="AD77" s="325">
        <f t="shared" si="174"/>
        <v>3.0144010863795359</v>
      </c>
      <c r="AE77" s="326">
        <f t="shared" si="174"/>
        <v>3.0144010863795359</v>
      </c>
      <c r="AF77" s="324">
        <f t="shared" ref="AF77:AK77" si="175">AF76-AF75</f>
        <v>15.014401086379522</v>
      </c>
      <c r="AG77" s="325">
        <f t="shared" si="175"/>
        <v>15.014401086379522</v>
      </c>
      <c r="AH77" s="325">
        <f t="shared" si="175"/>
        <v>15.014401086379522</v>
      </c>
      <c r="AI77" s="325">
        <f t="shared" si="175"/>
        <v>15.014401086379522</v>
      </c>
      <c r="AJ77" s="325">
        <f t="shared" si="175"/>
        <v>15.014401086379522</v>
      </c>
      <c r="AK77" s="326">
        <f t="shared" si="175"/>
        <v>15.014401086379522</v>
      </c>
      <c r="AL77" s="294" t="s">
        <v>23</v>
      </c>
      <c r="AM77" s="295" t="s">
        <v>1</v>
      </c>
      <c r="AN77" s="324">
        <f t="shared" ref="AN77:AY77" si="176">AN76-AN75</f>
        <v>-1.5868471941658413E-2</v>
      </c>
      <c r="AO77" s="325">
        <f t="shared" si="176"/>
        <v>-3.797198630195453E-5</v>
      </c>
      <c r="AP77" s="325">
        <f t="shared" si="176"/>
        <v>-2.5334698037227099E-5</v>
      </c>
      <c r="AQ77" s="325">
        <f t="shared" si="176"/>
        <v>-3.8037084128461629E-4</v>
      </c>
      <c r="AR77" s="325">
        <f t="shared" si="176"/>
        <v>-7.4756005560061567E-5</v>
      </c>
      <c r="AS77" s="326">
        <f t="shared" si="176"/>
        <v>-1.9373017963175698E-5</v>
      </c>
      <c r="AT77" s="324">
        <f t="shared" si="176"/>
        <v>-3.242986619795829E-4</v>
      </c>
      <c r="AU77" s="325">
        <f t="shared" si="176"/>
        <v>-9.7116295023624843E-6</v>
      </c>
      <c r="AV77" s="325">
        <f t="shared" si="176"/>
        <v>-1.5153458406302889E-5</v>
      </c>
      <c r="AW77" s="325">
        <f t="shared" si="176"/>
        <v>-4.5075011442463619E-5</v>
      </c>
      <c r="AX77" s="325">
        <f t="shared" si="176"/>
        <v>-2.4547656384754646E-4</v>
      </c>
      <c r="AY77" s="326">
        <f t="shared" si="176"/>
        <v>-4.6411624410325203E-5</v>
      </c>
    </row>
    <row r="78" spans="10:51" ht="13.5" thickBot="1" x14ac:dyDescent="0.35">
      <c r="J78" s="120" t="s">
        <v>36</v>
      </c>
      <c r="K78" s="121"/>
      <c r="L78" s="122"/>
      <c r="M78" s="123" t="s">
        <v>37</v>
      </c>
      <c r="N78" s="124">
        <f t="shared" ref="N78:S78" si="177">1000*N63</f>
        <v>3</v>
      </c>
      <c r="O78" s="125">
        <f t="shared" si="177"/>
        <v>3</v>
      </c>
      <c r="P78" s="125">
        <f t="shared" si="177"/>
        <v>3</v>
      </c>
      <c r="Q78" s="125">
        <f t="shared" si="177"/>
        <v>3</v>
      </c>
      <c r="R78" s="125">
        <f t="shared" si="177"/>
        <v>3</v>
      </c>
      <c r="S78" s="126">
        <f t="shared" si="177"/>
        <v>3</v>
      </c>
      <c r="T78" s="124">
        <f t="shared" ref="T78:Y78" si="178">1000*T63</f>
        <v>0.1</v>
      </c>
      <c r="U78" s="125">
        <f t="shared" si="178"/>
        <v>0.1</v>
      </c>
      <c r="V78" s="125">
        <f t="shared" si="178"/>
        <v>0.1</v>
      </c>
      <c r="W78" s="125">
        <f t="shared" si="178"/>
        <v>0.1</v>
      </c>
      <c r="X78" s="125">
        <f t="shared" si="178"/>
        <v>0.1</v>
      </c>
      <c r="Y78" s="126">
        <f t="shared" si="178"/>
        <v>0.1</v>
      </c>
      <c r="Z78" s="327">
        <f t="shared" ref="Z78:AE78" si="179">1000*Z63</f>
        <v>10</v>
      </c>
      <c r="AA78" s="328">
        <f t="shared" si="179"/>
        <v>10</v>
      </c>
      <c r="AB78" s="328">
        <f t="shared" si="179"/>
        <v>10</v>
      </c>
      <c r="AC78" s="328">
        <f t="shared" si="179"/>
        <v>10</v>
      </c>
      <c r="AD78" s="328">
        <f t="shared" si="179"/>
        <v>10</v>
      </c>
      <c r="AE78" s="329">
        <f t="shared" si="179"/>
        <v>10</v>
      </c>
      <c r="AF78" s="327">
        <f t="shared" ref="AF78:AK78" si="180">1000*AF63</f>
        <v>10</v>
      </c>
      <c r="AG78" s="328">
        <f t="shared" si="180"/>
        <v>10</v>
      </c>
      <c r="AH78" s="328">
        <f t="shared" si="180"/>
        <v>10</v>
      </c>
      <c r="AI78" s="328">
        <f t="shared" si="180"/>
        <v>10</v>
      </c>
      <c r="AJ78" s="328">
        <f t="shared" si="180"/>
        <v>10</v>
      </c>
      <c r="AK78" s="329">
        <f t="shared" si="180"/>
        <v>10</v>
      </c>
      <c r="AL78" s="330" t="s">
        <v>36</v>
      </c>
      <c r="AM78" s="331" t="s">
        <v>37</v>
      </c>
      <c r="AN78" s="327">
        <f t="shared" ref="AN78:AY78" si="181">1000*AN63</f>
        <v>1048.2233064259349</v>
      </c>
      <c r="AO78" s="328">
        <f t="shared" si="181"/>
        <v>439.25316677473194</v>
      </c>
      <c r="AP78" s="328">
        <f t="shared" si="181"/>
        <v>263.67527551655144</v>
      </c>
      <c r="AQ78" s="328">
        <f t="shared" si="181"/>
        <v>183.5188665525213</v>
      </c>
      <c r="AR78" s="328">
        <f t="shared" si="181"/>
        <v>138.5345404010834</v>
      </c>
      <c r="AS78" s="329">
        <f t="shared" si="181"/>
        <v>110.08091529471403</v>
      </c>
      <c r="AT78" s="327">
        <f t="shared" si="181"/>
        <v>242.01453120539182</v>
      </c>
      <c r="AU78" s="328">
        <f t="shared" si="181"/>
        <v>99.400841095667843</v>
      </c>
      <c r="AV78" s="328">
        <f t="shared" si="181"/>
        <v>58.906447604653351</v>
      </c>
      <c r="AW78" s="328">
        <f t="shared" si="181"/>
        <v>40.572143346405561</v>
      </c>
      <c r="AX78" s="328">
        <f t="shared" si="181"/>
        <v>30.342531032054556</v>
      </c>
      <c r="AY78" s="329">
        <f t="shared" si="181"/>
        <v>23.904689325168579</v>
      </c>
    </row>
    <row r="79" spans="10:51" ht="13" x14ac:dyDescent="0.3">
      <c r="J79" s="61" t="s">
        <v>38</v>
      </c>
      <c r="K79" s="62"/>
      <c r="L79" s="63"/>
      <c r="M79" s="68" t="s">
        <v>37</v>
      </c>
      <c r="N79" s="214">
        <v>1.8</v>
      </c>
      <c r="O79" s="215">
        <v>1.8</v>
      </c>
      <c r="P79" s="215">
        <v>1.8</v>
      </c>
      <c r="Q79" s="215">
        <v>1.8</v>
      </c>
      <c r="R79" s="215">
        <v>1.8</v>
      </c>
      <c r="S79" s="216">
        <v>1.8</v>
      </c>
      <c r="T79" s="214">
        <v>1.8</v>
      </c>
      <c r="U79" s="215">
        <v>1.8</v>
      </c>
      <c r="V79" s="215">
        <v>1.8</v>
      </c>
      <c r="W79" s="215">
        <v>1.8</v>
      </c>
      <c r="X79" s="215">
        <v>1.8</v>
      </c>
      <c r="Y79" s="216">
        <v>1.8</v>
      </c>
      <c r="Z79" s="333">
        <v>1.8</v>
      </c>
      <c r="AA79" s="334">
        <v>1.8</v>
      </c>
      <c r="AB79" s="334">
        <v>1.8</v>
      </c>
      <c r="AC79" s="334">
        <v>1.8</v>
      </c>
      <c r="AD79" s="334">
        <v>1.8</v>
      </c>
      <c r="AE79" s="335">
        <v>1.8</v>
      </c>
      <c r="AF79" s="333">
        <v>1.8</v>
      </c>
      <c r="AG79" s="334">
        <v>1.8</v>
      </c>
      <c r="AH79" s="334">
        <v>1.8</v>
      </c>
      <c r="AI79" s="334">
        <v>1.8</v>
      </c>
      <c r="AJ79" s="334">
        <v>1.8</v>
      </c>
      <c r="AK79" s="335">
        <v>1.8</v>
      </c>
      <c r="AL79" s="284" t="s">
        <v>38</v>
      </c>
      <c r="AM79" s="285" t="s">
        <v>37</v>
      </c>
      <c r="AN79" s="333">
        <v>1.8</v>
      </c>
      <c r="AO79" s="334">
        <v>1.8</v>
      </c>
      <c r="AP79" s="334">
        <v>1.8</v>
      </c>
      <c r="AQ79" s="334">
        <v>1.8</v>
      </c>
      <c r="AR79" s="334">
        <v>1.8</v>
      </c>
      <c r="AS79" s="335">
        <v>1.8</v>
      </c>
      <c r="AT79" s="333">
        <v>1.8</v>
      </c>
      <c r="AU79" s="334">
        <v>1.8</v>
      </c>
      <c r="AV79" s="334">
        <v>1.8</v>
      </c>
      <c r="AW79" s="334">
        <v>1.8</v>
      </c>
      <c r="AX79" s="334">
        <v>1.8</v>
      </c>
      <c r="AY79" s="335">
        <v>1.8</v>
      </c>
    </row>
    <row r="80" spans="10:51" ht="13" x14ac:dyDescent="0.3">
      <c r="J80" s="105" t="s">
        <v>30</v>
      </c>
      <c r="K80" s="127"/>
      <c r="L80" s="128"/>
      <c r="M80" s="129" t="s">
        <v>4</v>
      </c>
      <c r="N80" s="99">
        <v>-41.3</v>
      </c>
      <c r="O80" s="100">
        <v>-41.3</v>
      </c>
      <c r="P80" s="100">
        <v>-41.3</v>
      </c>
      <c r="Q80" s="100">
        <v>-41.3</v>
      </c>
      <c r="R80" s="100">
        <v>-41.3</v>
      </c>
      <c r="S80" s="101">
        <v>-41.3</v>
      </c>
      <c r="T80" s="99">
        <v>-41.3</v>
      </c>
      <c r="U80" s="100">
        <v>-41.3</v>
      </c>
      <c r="V80" s="100">
        <v>-41.3</v>
      </c>
      <c r="W80" s="100">
        <v>-41.3</v>
      </c>
      <c r="X80" s="100">
        <v>-41.3</v>
      </c>
      <c r="Y80" s="101">
        <v>-41.3</v>
      </c>
      <c r="Z80" s="286">
        <v>-41.3</v>
      </c>
      <c r="AA80" s="287">
        <v>-41.3</v>
      </c>
      <c r="AB80" s="287">
        <v>-41.3</v>
      </c>
      <c r="AC80" s="287">
        <v>-41.3</v>
      </c>
      <c r="AD80" s="287">
        <v>-41.3</v>
      </c>
      <c r="AE80" s="288">
        <v>-41.3</v>
      </c>
      <c r="AF80" s="286">
        <v>-53.3</v>
      </c>
      <c r="AG80" s="287">
        <v>-53.3</v>
      </c>
      <c r="AH80" s="287">
        <v>-53.3</v>
      </c>
      <c r="AI80" s="287">
        <v>-53.3</v>
      </c>
      <c r="AJ80" s="287">
        <v>-53.3</v>
      </c>
      <c r="AK80" s="288">
        <v>-53.3</v>
      </c>
      <c r="AL80" s="289" t="s">
        <v>30</v>
      </c>
      <c r="AM80" s="290" t="s">
        <v>4</v>
      </c>
      <c r="AN80" s="286">
        <v>-21.3</v>
      </c>
      <c r="AO80" s="287">
        <v>-21.3</v>
      </c>
      <c r="AP80" s="287">
        <v>-21.3</v>
      </c>
      <c r="AQ80" s="287">
        <v>-21.3</v>
      </c>
      <c r="AR80" s="287">
        <v>-21.3</v>
      </c>
      <c r="AS80" s="288">
        <v>-21.3</v>
      </c>
      <c r="AT80" s="286">
        <v>-33.299999999999997</v>
      </c>
      <c r="AU80" s="287">
        <v>-33.299999999999997</v>
      </c>
      <c r="AV80" s="287">
        <v>-33.299999999999997</v>
      </c>
      <c r="AW80" s="287">
        <v>-33.299999999999997</v>
      </c>
      <c r="AX80" s="287">
        <v>-33.299999999999997</v>
      </c>
      <c r="AY80" s="288">
        <v>-33.299999999999997</v>
      </c>
    </row>
    <row r="81" spans="10:51" x14ac:dyDescent="0.25">
      <c r="J81" s="64" t="s">
        <v>26</v>
      </c>
      <c r="K81" s="41"/>
      <c r="L81" s="65"/>
      <c r="M81" s="69" t="s">
        <v>2</v>
      </c>
      <c r="N81" s="45">
        <v>0.185</v>
      </c>
      <c r="O81" s="46">
        <v>6.6000000000000003E-2</v>
      </c>
      <c r="P81" s="46">
        <v>3.4000000000000002E-2</v>
      </c>
      <c r="Q81" s="46">
        <v>1.9E-2</v>
      </c>
      <c r="R81" s="46">
        <v>1.66E-2</v>
      </c>
      <c r="S81" s="47">
        <v>1.66E-2</v>
      </c>
      <c r="T81" s="45">
        <v>2.5000000000000001E-3</v>
      </c>
      <c r="U81" s="46">
        <v>2.5000000000000001E-3</v>
      </c>
      <c r="V81" s="46">
        <v>2.5000000000000001E-3</v>
      </c>
      <c r="W81" s="46">
        <v>2.5000000000000001E-3</v>
      </c>
      <c r="X81" s="46">
        <v>2.5000000000000001E-3</v>
      </c>
      <c r="Y81" s="47">
        <v>2.5000000000000001E-3</v>
      </c>
      <c r="Z81" s="291">
        <v>0.19424998992485351</v>
      </c>
      <c r="AA81" s="292">
        <v>7.0577054795620389E-2</v>
      </c>
      <c r="AB81" s="292">
        <v>3.7177871771610048E-2</v>
      </c>
      <c r="AC81" s="292">
        <v>2.2076660749938304E-2</v>
      </c>
      <c r="AD81" s="292">
        <v>1.6919631224352881E-2</v>
      </c>
      <c r="AE81" s="293">
        <v>1.6919912901090066E-2</v>
      </c>
      <c r="AF81" s="291">
        <v>0.01</v>
      </c>
      <c r="AG81" s="292">
        <v>0.01</v>
      </c>
      <c r="AH81" s="292">
        <v>0.01</v>
      </c>
      <c r="AI81" s="292">
        <v>0.01</v>
      </c>
      <c r="AJ81" s="292">
        <v>0.01</v>
      </c>
      <c r="AK81" s="293">
        <v>0.01</v>
      </c>
      <c r="AL81" s="294" t="s">
        <v>26</v>
      </c>
      <c r="AM81" s="295" t="s">
        <v>2</v>
      </c>
      <c r="AN81" s="291">
        <v>3.1319365559999999</v>
      </c>
      <c r="AO81" s="292">
        <v>1.3097758930000001</v>
      </c>
      <c r="AP81" s="292">
        <v>0.78921640599999998</v>
      </c>
      <c r="AQ81" s="292">
        <v>0.55232493699999996</v>
      </c>
      <c r="AR81" s="292">
        <v>0.41418315900000002</v>
      </c>
      <c r="AS81" s="293">
        <v>0.33180485799999998</v>
      </c>
      <c r="AT81" s="291">
        <v>0.76242302799999995</v>
      </c>
      <c r="AU81" s="292">
        <v>0.31782561799999998</v>
      </c>
      <c r="AV81" s="292">
        <v>0.191502221</v>
      </c>
      <c r="AW81" s="292">
        <v>0.132479297</v>
      </c>
      <c r="AX81" s="292">
        <v>0.100487374</v>
      </c>
      <c r="AY81" s="293">
        <v>7.9810711000000006E-2</v>
      </c>
    </row>
    <row r="82" spans="10:51" ht="13" x14ac:dyDescent="0.3">
      <c r="J82" s="351" t="s">
        <v>27</v>
      </c>
      <c r="K82" s="352"/>
      <c r="L82" s="353"/>
      <c r="M82" s="354" t="s">
        <v>25</v>
      </c>
      <c r="N82" s="345">
        <v>1.5</v>
      </c>
      <c r="O82" s="349">
        <v>1.5</v>
      </c>
      <c r="P82" s="349">
        <v>1.5</v>
      </c>
      <c r="Q82" s="349">
        <v>1.5</v>
      </c>
      <c r="R82" s="349">
        <v>1.5</v>
      </c>
      <c r="S82" s="350">
        <v>1.5</v>
      </c>
      <c r="T82" s="345">
        <v>1.5</v>
      </c>
      <c r="U82" s="349">
        <v>1.5</v>
      </c>
      <c r="V82" s="349">
        <v>1.5</v>
      </c>
      <c r="W82" s="349">
        <v>1.5</v>
      </c>
      <c r="X82" s="349">
        <v>1.5</v>
      </c>
      <c r="Y82" s="350">
        <v>1.5</v>
      </c>
      <c r="Z82" s="296">
        <v>2</v>
      </c>
      <c r="AA82" s="297">
        <v>2</v>
      </c>
      <c r="AB82" s="297">
        <v>2</v>
      </c>
      <c r="AC82" s="297">
        <v>2</v>
      </c>
      <c r="AD82" s="297">
        <v>2</v>
      </c>
      <c r="AE82" s="298">
        <v>2</v>
      </c>
      <c r="AF82" s="296">
        <v>2</v>
      </c>
      <c r="AG82" s="297">
        <v>2</v>
      </c>
      <c r="AH82" s="297">
        <v>2</v>
      </c>
      <c r="AI82" s="297">
        <v>2</v>
      </c>
      <c r="AJ82" s="297">
        <v>2</v>
      </c>
      <c r="AK82" s="298">
        <v>2</v>
      </c>
      <c r="AL82" s="294" t="s">
        <v>27</v>
      </c>
      <c r="AM82" s="295" t="s">
        <v>25</v>
      </c>
      <c r="AN82" s="299">
        <v>8</v>
      </c>
      <c r="AO82" s="300">
        <v>8</v>
      </c>
      <c r="AP82" s="300">
        <v>8</v>
      </c>
      <c r="AQ82" s="300">
        <v>8</v>
      </c>
      <c r="AR82" s="300">
        <v>8</v>
      </c>
      <c r="AS82" s="301">
        <v>8</v>
      </c>
      <c r="AT82" s="299">
        <v>8</v>
      </c>
      <c r="AU82" s="300">
        <v>8</v>
      </c>
      <c r="AV82" s="300">
        <v>8</v>
      </c>
      <c r="AW82" s="300">
        <v>8</v>
      </c>
      <c r="AX82" s="300">
        <v>8</v>
      </c>
      <c r="AY82" s="301">
        <v>8</v>
      </c>
    </row>
    <row r="83" spans="10:51" x14ac:dyDescent="0.25">
      <c r="J83" s="358" t="s">
        <v>28</v>
      </c>
      <c r="K83" s="359"/>
      <c r="L83" s="360"/>
      <c r="M83" s="361" t="s">
        <v>25</v>
      </c>
      <c r="N83" s="362">
        <v>10</v>
      </c>
      <c r="O83" s="363">
        <v>10</v>
      </c>
      <c r="P83" s="363">
        <v>10</v>
      </c>
      <c r="Q83" s="363">
        <v>10</v>
      </c>
      <c r="R83" s="363">
        <v>10</v>
      </c>
      <c r="S83" s="364">
        <v>10</v>
      </c>
      <c r="T83" s="362">
        <v>10</v>
      </c>
      <c r="U83" s="363">
        <v>10</v>
      </c>
      <c r="V83" s="363">
        <v>10</v>
      </c>
      <c r="W83" s="363">
        <v>10</v>
      </c>
      <c r="X83" s="363">
        <v>10</v>
      </c>
      <c r="Y83" s="364">
        <v>10</v>
      </c>
      <c r="Z83" s="299">
        <v>10</v>
      </c>
      <c r="AA83" s="300">
        <v>10</v>
      </c>
      <c r="AB83" s="300">
        <v>10</v>
      </c>
      <c r="AC83" s="300">
        <v>10</v>
      </c>
      <c r="AD83" s="300">
        <v>10</v>
      </c>
      <c r="AE83" s="301">
        <v>10</v>
      </c>
      <c r="AF83" s="299">
        <v>10</v>
      </c>
      <c r="AG83" s="300">
        <v>10</v>
      </c>
      <c r="AH83" s="300">
        <v>10</v>
      </c>
      <c r="AI83" s="300">
        <v>10</v>
      </c>
      <c r="AJ83" s="300">
        <v>10</v>
      </c>
      <c r="AK83" s="301">
        <v>10</v>
      </c>
      <c r="AL83" s="294" t="s">
        <v>28</v>
      </c>
      <c r="AM83" s="295" t="s">
        <v>25</v>
      </c>
      <c r="AN83" s="299">
        <v>10</v>
      </c>
      <c r="AO83" s="300">
        <v>10</v>
      </c>
      <c r="AP83" s="300">
        <v>10</v>
      </c>
      <c r="AQ83" s="300">
        <v>10</v>
      </c>
      <c r="AR83" s="300">
        <v>10</v>
      </c>
      <c r="AS83" s="301">
        <v>10</v>
      </c>
      <c r="AT83" s="299">
        <v>10</v>
      </c>
      <c r="AU83" s="300">
        <v>10</v>
      </c>
      <c r="AV83" s="300">
        <v>10</v>
      </c>
      <c r="AW83" s="300">
        <v>10</v>
      </c>
      <c r="AX83" s="300">
        <v>10</v>
      </c>
      <c r="AY83" s="301">
        <v>10</v>
      </c>
    </row>
    <row r="84" spans="10:51" x14ac:dyDescent="0.25">
      <c r="J84" s="64" t="s">
        <v>16</v>
      </c>
      <c r="K84" s="41"/>
      <c r="L84" s="65"/>
      <c r="M84" s="69" t="s">
        <v>2</v>
      </c>
      <c r="N84" s="45">
        <f>SQRT(N81^2+0.000001*(ABS(N83-N82))^2)</f>
        <v>0.18519516732355626</v>
      </c>
      <c r="O84" s="46">
        <f t="shared" ref="O84:S84" si="182">SQRT(O81^2+0.000001*(ABS(O83-O82))^2)</f>
        <v>6.6545097490348606E-2</v>
      </c>
      <c r="P84" s="46">
        <f t="shared" si="182"/>
        <v>3.5046397817750118E-2</v>
      </c>
      <c r="Q84" s="46">
        <f t="shared" si="182"/>
        <v>2.0814658296498648E-2</v>
      </c>
      <c r="R84" s="46">
        <f t="shared" si="182"/>
        <v>1.8649664876345635E-2</v>
      </c>
      <c r="S84" s="47">
        <f t="shared" si="182"/>
        <v>1.8649664876345635E-2</v>
      </c>
      <c r="T84" s="45">
        <f>SQRT(T81^2+0.000001*(ABS(T83-T82))^2)</f>
        <v>8.8600225733346753E-3</v>
      </c>
      <c r="U84" s="46">
        <f t="shared" ref="U84:Y84" si="183">SQRT(U81^2+0.000001*(ABS(U83-U82))^2)</f>
        <v>8.8600225733346753E-3</v>
      </c>
      <c r="V84" s="46">
        <f t="shared" si="183"/>
        <v>8.8600225733346753E-3</v>
      </c>
      <c r="W84" s="46">
        <f t="shared" si="183"/>
        <v>8.8600225733346753E-3</v>
      </c>
      <c r="X84" s="46">
        <f t="shared" si="183"/>
        <v>8.8600225733346753E-3</v>
      </c>
      <c r="Y84" s="47">
        <f t="shared" si="183"/>
        <v>8.8600225733346753E-3</v>
      </c>
      <c r="Z84" s="291">
        <f>SQRT(Z81^2+0.000001*(ABS(Z83-Z82))^2)</f>
        <v>0.19441465630400834</v>
      </c>
      <c r="AA84" s="292">
        <f t="shared" ref="AA84:AK84" si="184">SQRT(AA81^2+0.000001*(ABS(AA83-AA82))^2)</f>
        <v>7.1029012830138669E-2</v>
      </c>
      <c r="AB84" s="292">
        <f t="shared" si="184"/>
        <v>3.8028859428942637E-2</v>
      </c>
      <c r="AC84" s="292">
        <f t="shared" si="184"/>
        <v>2.3481459704794046E-2</v>
      </c>
      <c r="AD84" s="292">
        <f t="shared" si="184"/>
        <v>1.8715606342517919E-2</v>
      </c>
      <c r="AE84" s="293">
        <f t="shared" si="184"/>
        <v>1.8715860989558401E-2</v>
      </c>
      <c r="AF84" s="291">
        <f t="shared" si="184"/>
        <v>1.2806248474865698E-2</v>
      </c>
      <c r="AG84" s="292">
        <f t="shared" si="184"/>
        <v>1.2806248474865698E-2</v>
      </c>
      <c r="AH84" s="292">
        <f t="shared" si="184"/>
        <v>1.2806248474865698E-2</v>
      </c>
      <c r="AI84" s="292">
        <f t="shared" si="184"/>
        <v>1.2806248474865698E-2</v>
      </c>
      <c r="AJ84" s="292">
        <f t="shared" si="184"/>
        <v>1.2806248474865698E-2</v>
      </c>
      <c r="AK84" s="293">
        <f t="shared" si="184"/>
        <v>1.2806248474865698E-2</v>
      </c>
      <c r="AL84" s="294" t="s">
        <v>16</v>
      </c>
      <c r="AM84" s="295" t="s">
        <v>2</v>
      </c>
      <c r="AN84" s="291">
        <f>SQRT(AN81^2+0.000001*(ABS(AN83-AN82))^2)</f>
        <v>3.1319371945824743</v>
      </c>
      <c r="AO84" s="292">
        <f t="shared" ref="AO84:AY84" si="185">SQRT(AO81^2+0.000001*(ABS(AO83-AO82))^2)</f>
        <v>1.3097774199778935</v>
      </c>
      <c r="AP84" s="292">
        <f t="shared" si="185"/>
        <v>0.78921894015511107</v>
      </c>
      <c r="AQ84" s="292">
        <f t="shared" si="185"/>
        <v>0.55232855804498637</v>
      </c>
      <c r="AR84" s="292">
        <f t="shared" si="185"/>
        <v>0.41418798775341048</v>
      </c>
      <c r="AS84" s="293">
        <f t="shared" si="185"/>
        <v>0.33181088558454519</v>
      </c>
      <c r="AT84" s="291">
        <f t="shared" si="185"/>
        <v>0.76242565121111239</v>
      </c>
      <c r="AU84" s="292">
        <f t="shared" si="185"/>
        <v>0.31783191069664785</v>
      </c>
      <c r="AV84" s="292">
        <f t="shared" si="185"/>
        <v>0.19151266445834028</v>
      </c>
      <c r="AW84" s="292">
        <f t="shared" si="185"/>
        <v>0.13249439283839226</v>
      </c>
      <c r="AX84" s="292">
        <f t="shared" si="185"/>
        <v>0.10050727502731271</v>
      </c>
      <c r="AY84" s="293">
        <f t="shared" si="185"/>
        <v>7.9835766360231819E-2</v>
      </c>
    </row>
    <row r="85" spans="10:51" x14ac:dyDescent="0.25">
      <c r="J85" s="64" t="s">
        <v>29</v>
      </c>
      <c r="K85" s="41"/>
      <c r="L85" s="65"/>
      <c r="M85" s="69" t="s">
        <v>18</v>
      </c>
      <c r="N85" s="51">
        <f t="shared" ref="N85:S85" si="186">DEGREES(ATAN((N82-N83)*0.001/N81))</f>
        <v>-2.6306586962698022</v>
      </c>
      <c r="O85" s="52">
        <f t="shared" si="186"/>
        <v>-7.3386063362362357</v>
      </c>
      <c r="P85" s="52">
        <f t="shared" si="186"/>
        <v>-14.036243467926479</v>
      </c>
      <c r="Q85" s="52">
        <f t="shared" si="186"/>
        <v>-24.102234501161146</v>
      </c>
      <c r="R85" s="52">
        <f t="shared" si="186"/>
        <v>-27.114634124766937</v>
      </c>
      <c r="S85" s="53">
        <f t="shared" si="186"/>
        <v>-27.114634124766937</v>
      </c>
      <c r="T85" s="51">
        <f t="shared" ref="T85:Y85" si="187">DEGREES(ATAN((T82-T83)*0.001/T81))</f>
        <v>-73.610459665965223</v>
      </c>
      <c r="U85" s="52">
        <f t="shared" si="187"/>
        <v>-73.610459665965223</v>
      </c>
      <c r="V85" s="52">
        <f t="shared" si="187"/>
        <v>-73.610459665965223</v>
      </c>
      <c r="W85" s="52">
        <f t="shared" si="187"/>
        <v>-73.610459665965223</v>
      </c>
      <c r="X85" s="52">
        <f t="shared" si="187"/>
        <v>-73.610459665965223</v>
      </c>
      <c r="Y85" s="53">
        <f t="shared" si="187"/>
        <v>-73.610459665965223</v>
      </c>
      <c r="Z85" s="302">
        <f t="shared" ref="Z85:AE85" si="188">DEGREES(ATAN((Z82-Z83)*0.001/Z81))</f>
        <v>-2.3583391217504595</v>
      </c>
      <c r="AA85" s="303">
        <f t="shared" si="188"/>
        <v>-6.4669477261043165</v>
      </c>
      <c r="AB85" s="303">
        <f t="shared" si="188"/>
        <v>-12.143833933342945</v>
      </c>
      <c r="AC85" s="303">
        <f t="shared" si="188"/>
        <v>-19.919181571054501</v>
      </c>
      <c r="AD85" s="303">
        <f t="shared" si="188"/>
        <v>-25.305886894594579</v>
      </c>
      <c r="AE85" s="304">
        <f t="shared" si="188"/>
        <v>-25.305518299213972</v>
      </c>
      <c r="AF85" s="302">
        <f t="shared" ref="AF85:AK85" si="189">DEGREES(ATAN((AF82-AF83)*0.001/AF81))</f>
        <v>-38.659808254090095</v>
      </c>
      <c r="AG85" s="303">
        <f t="shared" si="189"/>
        <v>-38.659808254090095</v>
      </c>
      <c r="AH85" s="303">
        <f t="shared" si="189"/>
        <v>-38.659808254090095</v>
      </c>
      <c r="AI85" s="303">
        <f t="shared" si="189"/>
        <v>-38.659808254090095</v>
      </c>
      <c r="AJ85" s="303">
        <f t="shared" si="189"/>
        <v>-38.659808254090095</v>
      </c>
      <c r="AK85" s="304">
        <f t="shared" si="189"/>
        <v>-38.659808254090095</v>
      </c>
      <c r="AL85" s="294" t="s">
        <v>29</v>
      </c>
      <c r="AM85" s="295" t="s">
        <v>18</v>
      </c>
      <c r="AN85" s="302">
        <f t="shared" ref="AN85:AY85" si="190">DEGREES(ATAN((AN82-AN83)*0.001/AN81))</f>
        <v>-3.6588079420158993E-2</v>
      </c>
      <c r="AO85" s="303">
        <f t="shared" si="190"/>
        <v>-8.7489371712903483E-2</v>
      </c>
      <c r="AP85" s="303">
        <f t="shared" si="190"/>
        <v>-0.1451963147940466</v>
      </c>
      <c r="AQ85" s="303">
        <f t="shared" si="190"/>
        <v>-0.20747036845555719</v>
      </c>
      <c r="AR85" s="303">
        <f t="shared" si="190"/>
        <v>-0.27666665314562955</v>
      </c>
      <c r="AS85" s="304">
        <f t="shared" si="190"/>
        <v>-0.34535410949169904</v>
      </c>
      <c r="AT85" s="302">
        <f t="shared" si="190"/>
        <v>-0.15029883932423818</v>
      </c>
      <c r="AU85" s="303">
        <f t="shared" si="190"/>
        <v>-0.36054376994487963</v>
      </c>
      <c r="AV85" s="303">
        <f t="shared" si="190"/>
        <v>-0.59836064806825517</v>
      </c>
      <c r="AW85" s="303">
        <f t="shared" si="190"/>
        <v>-0.86491140335719308</v>
      </c>
      <c r="AX85" s="303">
        <f t="shared" si="190"/>
        <v>-1.1402072423118523</v>
      </c>
      <c r="AY85" s="304">
        <f t="shared" si="190"/>
        <v>-1.4354913019452651</v>
      </c>
    </row>
    <row r="86" spans="10:51" x14ac:dyDescent="0.25">
      <c r="J86" s="64" t="s">
        <v>20</v>
      </c>
      <c r="K86" s="41"/>
      <c r="L86" s="65"/>
      <c r="M86" s="69" t="s">
        <v>18</v>
      </c>
      <c r="N86" s="54">
        <v>5</v>
      </c>
      <c r="O86" s="55">
        <v>10</v>
      </c>
      <c r="P86" s="55">
        <v>15</v>
      </c>
      <c r="Q86" s="55">
        <v>20</v>
      </c>
      <c r="R86" s="55">
        <v>25</v>
      </c>
      <c r="S86" s="56">
        <v>30</v>
      </c>
      <c r="T86" s="54">
        <v>5</v>
      </c>
      <c r="U86" s="55">
        <v>10</v>
      </c>
      <c r="V86" s="55">
        <v>15</v>
      </c>
      <c r="W86" s="55">
        <v>20</v>
      </c>
      <c r="X86" s="55">
        <v>25</v>
      </c>
      <c r="Y86" s="56">
        <v>30</v>
      </c>
      <c r="Z86" s="305">
        <v>5</v>
      </c>
      <c r="AA86" s="306">
        <v>10</v>
      </c>
      <c r="AB86" s="306">
        <v>15</v>
      </c>
      <c r="AC86" s="306">
        <v>20</v>
      </c>
      <c r="AD86" s="306">
        <v>25</v>
      </c>
      <c r="AE86" s="307">
        <v>30</v>
      </c>
      <c r="AF86" s="305">
        <v>5</v>
      </c>
      <c r="AG86" s="306">
        <v>10</v>
      </c>
      <c r="AH86" s="306">
        <v>15</v>
      </c>
      <c r="AI86" s="306">
        <v>20</v>
      </c>
      <c r="AJ86" s="306">
        <v>25</v>
      </c>
      <c r="AK86" s="307">
        <v>30</v>
      </c>
      <c r="AL86" s="294" t="s">
        <v>20</v>
      </c>
      <c r="AM86" s="295" t="s">
        <v>18</v>
      </c>
      <c r="AN86" s="305">
        <v>5</v>
      </c>
      <c r="AO86" s="306">
        <v>10</v>
      </c>
      <c r="AP86" s="306">
        <v>15</v>
      </c>
      <c r="AQ86" s="306">
        <v>20</v>
      </c>
      <c r="AR86" s="306">
        <v>25</v>
      </c>
      <c r="AS86" s="307">
        <v>30</v>
      </c>
      <c r="AT86" s="305">
        <v>5</v>
      </c>
      <c r="AU86" s="306">
        <v>10</v>
      </c>
      <c r="AV86" s="306">
        <v>15</v>
      </c>
      <c r="AW86" s="306">
        <v>20</v>
      </c>
      <c r="AX86" s="306">
        <v>25</v>
      </c>
      <c r="AY86" s="307">
        <v>30</v>
      </c>
    </row>
    <row r="87" spans="10:51" x14ac:dyDescent="0.25">
      <c r="J87" s="66" t="s">
        <v>22</v>
      </c>
      <c r="K87" s="41"/>
      <c r="L87" s="65"/>
      <c r="M87" s="69" t="s">
        <v>18</v>
      </c>
      <c r="N87" s="51">
        <f t="shared" ref="N87:AK87" si="191">DEGREES(ACOS(COS(RADIANS(N$85))*COS(RADIANS(N$86))+SIN(RADIANS(N$85))*SIN(RADIANS(N$86))))</f>
        <v>7.6306586962697818</v>
      </c>
      <c r="O87" s="52">
        <f t="shared" si="191"/>
        <v>17.338606336236243</v>
      </c>
      <c r="P87" s="52">
        <f t="shared" si="191"/>
        <v>29.036243467926464</v>
      </c>
      <c r="Q87" s="52">
        <f t="shared" si="191"/>
        <v>44.102234501161135</v>
      </c>
      <c r="R87" s="52">
        <f t="shared" si="191"/>
        <v>52.114634124766944</v>
      </c>
      <c r="S87" s="53">
        <f t="shared" si="191"/>
        <v>57.11463412476693</v>
      </c>
      <c r="T87" s="51">
        <f t="shared" si="191"/>
        <v>78.610459665965223</v>
      </c>
      <c r="U87" s="52">
        <f t="shared" si="191"/>
        <v>83.610459665965223</v>
      </c>
      <c r="V87" s="52">
        <f t="shared" si="191"/>
        <v>88.610459665965223</v>
      </c>
      <c r="W87" s="52">
        <f t="shared" si="191"/>
        <v>93.610459665965209</v>
      </c>
      <c r="X87" s="52">
        <f t="shared" si="191"/>
        <v>98.610459665965223</v>
      </c>
      <c r="Y87" s="53">
        <f t="shared" si="191"/>
        <v>103.61045966596521</v>
      </c>
      <c r="Z87" s="302">
        <f t="shared" si="191"/>
        <v>7.358339121750447</v>
      </c>
      <c r="AA87" s="303">
        <f t="shared" si="191"/>
        <v>16.466947726104333</v>
      </c>
      <c r="AB87" s="303">
        <f t="shared" si="191"/>
        <v>27.14383393334294</v>
      </c>
      <c r="AC87" s="303">
        <f t="shared" si="191"/>
        <v>39.919181571054501</v>
      </c>
      <c r="AD87" s="303">
        <f t="shared" si="191"/>
        <v>50.305886894594579</v>
      </c>
      <c r="AE87" s="304">
        <f t="shared" si="191"/>
        <v>55.305518299213965</v>
      </c>
      <c r="AF87" s="302">
        <f t="shared" si="191"/>
        <v>43.659808254090088</v>
      </c>
      <c r="AG87" s="303">
        <f t="shared" si="191"/>
        <v>48.659808254090095</v>
      </c>
      <c r="AH87" s="303">
        <f t="shared" si="191"/>
        <v>53.659808254090095</v>
      </c>
      <c r="AI87" s="303">
        <f t="shared" si="191"/>
        <v>58.65980825409008</v>
      </c>
      <c r="AJ87" s="303">
        <f t="shared" si="191"/>
        <v>63.659808254090102</v>
      </c>
      <c r="AK87" s="304">
        <f t="shared" si="191"/>
        <v>68.65980825409008</v>
      </c>
      <c r="AL87" s="294" t="s">
        <v>22</v>
      </c>
      <c r="AM87" s="295" t="s">
        <v>18</v>
      </c>
      <c r="AN87" s="302">
        <f t="shared" ref="AN87:AY87" si="192">DEGREES(ACOS(COS(RADIANS(AN$85))*COS(RADIANS(AN$86))+SIN(RADIANS(AN$85))*SIN(RADIANS(AN$86))))</f>
        <v>5.0365880794201292</v>
      </c>
      <c r="AO87" s="303">
        <f t="shared" si="192"/>
        <v>10.087489371712879</v>
      </c>
      <c r="AP87" s="303">
        <f t="shared" si="192"/>
        <v>15.145196314794036</v>
      </c>
      <c r="AQ87" s="303">
        <f t="shared" si="192"/>
        <v>20.207470368455567</v>
      </c>
      <c r="AR87" s="303">
        <f t="shared" si="192"/>
        <v>25.276666653145632</v>
      </c>
      <c r="AS87" s="304">
        <f t="shared" si="192"/>
        <v>30.345354109491698</v>
      </c>
      <c r="AT87" s="302">
        <f t="shared" si="192"/>
        <v>5.1502988393242388</v>
      </c>
      <c r="AU87" s="303">
        <f t="shared" si="192"/>
        <v>10.360543769944861</v>
      </c>
      <c r="AV87" s="303">
        <f t="shared" si="192"/>
        <v>15.598360648068244</v>
      </c>
      <c r="AW87" s="303">
        <f t="shared" si="192"/>
        <v>20.864911403357198</v>
      </c>
      <c r="AX87" s="303">
        <f t="shared" si="192"/>
        <v>26.140207242311849</v>
      </c>
      <c r="AY87" s="304">
        <f t="shared" si="192"/>
        <v>31.435491301945245</v>
      </c>
    </row>
    <row r="88" spans="10:51" ht="13" x14ac:dyDescent="0.3">
      <c r="J88" s="130" t="s">
        <v>32</v>
      </c>
      <c r="K88" s="127"/>
      <c r="L88" s="128"/>
      <c r="M88" s="129" t="s">
        <v>1</v>
      </c>
      <c r="N88" s="103">
        <f>IF(AND(N87&gt;=0,N87&lt;$F$14),$F$6-0.001*2.5*($F$12*N87)^2,IF(AND(N87&gt;=$F$14,N87&lt;100*(1/$F$12)),$F$13,IF(AND(N87&gt;=100*(1/$F$12),N87&lt;48),52-10*LOG10($F$12)-25*LOG10(N87),10-10*LOG10($F$12))))</f>
        <v>16.245949277838914</v>
      </c>
      <c r="O88" s="103">
        <f t="shared" ref="O88:S88" si="193">IF(AND(O87&gt;=0,O87&lt;$F$14),$F$6-0.001*2.5*($F$12*O87)^2,IF(AND(O87&gt;=$F$14,O87&lt;100*(1/$F$12)),$F$13,IF(AND(O87&gt;=100*(1/$F$12),O87&lt;48),52-10*LOG10($F$12)-25*LOG10(O87),10-10*LOG10($F$12))))</f>
        <v>7.3346453427852438</v>
      </c>
      <c r="P88" s="103">
        <f t="shared" si="193"/>
        <v>1.7364892677206285</v>
      </c>
      <c r="Q88" s="103">
        <f t="shared" si="193"/>
        <v>-2.8015148540086301</v>
      </c>
      <c r="R88" s="103">
        <f t="shared" si="193"/>
        <v>-3.6900000000000013</v>
      </c>
      <c r="S88" s="103">
        <f t="shared" si="193"/>
        <v>-3.6900000000000013</v>
      </c>
      <c r="T88" s="103">
        <f>IF(AND(T87&gt;=0,T87&lt;$F$14),$F$6-0.001*2.5*($F$12*T87)^2,IF(AND(T87&gt;=$F$14,T87&lt;100*(1/$F$12)),$F$13,IF(AND(T87&gt;=100*(1/$F$12),T87&lt;48),52-10*LOG10($F$12)-25*LOG10(T87),10-10*LOG10($F$12))))</f>
        <v>-3.6900000000000013</v>
      </c>
      <c r="U88" s="103">
        <f t="shared" ref="U88:Y88" si="194">IF(AND(U87&gt;=0,U87&lt;$F$14),$F$6-0.001*2.5*($F$12*U87)^2,IF(AND(U87&gt;=$F$14,U87&lt;100*(1/$F$12)),$F$13,IF(AND(U87&gt;=100*(1/$F$12),U87&lt;48),52-10*LOG10($F$12)-25*LOG10(U87),10-10*LOG10($F$12))))</f>
        <v>-3.6900000000000013</v>
      </c>
      <c r="V88" s="103">
        <f t="shared" si="194"/>
        <v>-3.6900000000000013</v>
      </c>
      <c r="W88" s="103">
        <f t="shared" si="194"/>
        <v>-3.6900000000000013</v>
      </c>
      <c r="X88" s="103">
        <f t="shared" si="194"/>
        <v>-3.6900000000000013</v>
      </c>
      <c r="Y88" s="103">
        <f t="shared" si="194"/>
        <v>-3.6900000000000013</v>
      </c>
      <c r="Z88" s="309">
        <f t="shared" ref="Z88:AE88" si="195">IF(AND(Z87&gt;=0,Z87&lt;$F$14),$F$6-0.001*2.5*($F$12*Z87)^2,IF(AND(Z87&gt;=$F$14,Z87&lt;100*(1/$F$12)),$F$13,IF(AND(Z87&gt;=100*(1/$F$12),Z87&lt;48),52-10*LOG10($F$12)-25*LOG(Z87),10-10*LOG($F$12))))</f>
        <v>16.640505020834233</v>
      </c>
      <c r="AA88" s="309">
        <f t="shared" si="195"/>
        <v>7.8946723288257381</v>
      </c>
      <c r="AB88" s="309">
        <f t="shared" si="195"/>
        <v>2.4682202594836937</v>
      </c>
      <c r="AC88" s="309">
        <f t="shared" si="195"/>
        <v>-1.7195407184278864</v>
      </c>
      <c r="AD88" s="309">
        <f t="shared" si="195"/>
        <v>-3.6900000000000013</v>
      </c>
      <c r="AE88" s="311">
        <f t="shared" si="195"/>
        <v>-3.6900000000000013</v>
      </c>
      <c r="AF88" s="309">
        <f>IF(AND(AF87&gt;=0,AF87&lt;$F$14),$F$6-0.001*2.5*($F$12*AF87)^2,IF(AND(AF87&gt;=$F$14,AF87&lt;100*(1/$F$12)),$F$13,IF(AND(AF87&gt;=100*(1/$F$12),AF87&lt;48),52-10*LOG10($F$12)-25*LOG(AF87),10-10*LOG($F$12))))</f>
        <v>-2.6920456008800784</v>
      </c>
      <c r="AG88" s="309">
        <f t="shared" ref="AG88:AK88" si="196">IF(AND(AG87&gt;=0,AG87&lt;$F$14),$F$6-0.001*2.5*($F$12*AG87)^2,IF(AND(AG87&gt;=$F$14,AG87&lt;100*(1/$F$12)),$F$13,IF(AND(AG87&gt;=100*(1/$F$12),AG87&lt;48),52-10*LOG10($F$12)-25*LOG(AG87),10-10*LOG($F$12))))</f>
        <v>-3.6900000000000013</v>
      </c>
      <c r="AH88" s="309">
        <f t="shared" si="196"/>
        <v>-3.6900000000000013</v>
      </c>
      <c r="AI88" s="309">
        <f t="shared" si="196"/>
        <v>-3.6900000000000013</v>
      </c>
      <c r="AJ88" s="309">
        <f t="shared" si="196"/>
        <v>-3.6900000000000013</v>
      </c>
      <c r="AK88" s="311">
        <f t="shared" si="196"/>
        <v>-3.6900000000000013</v>
      </c>
      <c r="AL88" s="289" t="s">
        <v>32</v>
      </c>
      <c r="AM88" s="290" t="s">
        <v>1</v>
      </c>
      <c r="AN88" s="309">
        <f t="shared" ref="AN88:AY88" si="197">IF(AND(AN87&gt;=0,AN87&lt;$F$14),$F$6-0.001*2.5*($F$12*AN87)^2,IF(AND(AN87&gt;=$F$14,AN87&lt;100*(1/$F$12)),$F$13,IF(AND(AN87&gt;=100*(1/$F$12),AN87&lt;48),52-10*LOG10($F$12)-25*LOG(AN87),10-10*LOG($F$12))))</f>
        <v>20.756589168551937</v>
      </c>
      <c r="AO88" s="309">
        <f t="shared" si="197"/>
        <v>13.215422746174045</v>
      </c>
      <c r="AP88" s="309">
        <f t="shared" si="197"/>
        <v>8.8031273222609769</v>
      </c>
      <c r="AQ88" s="309">
        <f t="shared" si="197"/>
        <v>5.6722012340885257</v>
      </c>
      <c r="AR88" s="309">
        <f t="shared" si="197"/>
        <v>3.2420049741353338</v>
      </c>
      <c r="AS88" s="311">
        <f t="shared" si="197"/>
        <v>1.2576947556223033</v>
      </c>
      <c r="AT88" s="309">
        <f t="shared" si="197"/>
        <v>20.514189271522952</v>
      </c>
      <c r="AU88" s="309">
        <f t="shared" si="197"/>
        <v>12.925436254516089</v>
      </c>
      <c r="AV88" s="309">
        <f t="shared" si="197"/>
        <v>8.4830260650315878</v>
      </c>
      <c r="AW88" s="309">
        <f t="shared" si="197"/>
        <v>5.3245863762687975</v>
      </c>
      <c r="AX88" s="309">
        <f t="shared" si="197"/>
        <v>2.877274340237598</v>
      </c>
      <c r="AY88" s="311">
        <f t="shared" si="197"/>
        <v>0.87449369296382429</v>
      </c>
    </row>
    <row r="89" spans="10:51" ht="13" x14ac:dyDescent="0.3">
      <c r="J89" s="67" t="s">
        <v>3</v>
      </c>
      <c r="K89" s="41"/>
      <c r="L89" s="65"/>
      <c r="M89" s="69" t="s">
        <v>1</v>
      </c>
      <c r="N89" s="51">
        <f t="shared" ref="N89:S89" si="198">32.4+20*LOG10(N84)+20*LOG10(3600)</f>
        <v>88.878643006530098</v>
      </c>
      <c r="O89" s="52">
        <f t="shared" si="198"/>
        <v>79.988371328369269</v>
      </c>
      <c r="P89" s="52">
        <f t="shared" si="198"/>
        <v>74.41891774341434</v>
      </c>
      <c r="Q89" s="52">
        <f t="shared" si="198"/>
        <v>69.893435729205294</v>
      </c>
      <c r="R89" s="52">
        <f t="shared" si="198"/>
        <v>68.939470659246311</v>
      </c>
      <c r="S89" s="53">
        <f t="shared" si="198"/>
        <v>68.939470659246311</v>
      </c>
      <c r="T89" s="51">
        <f t="shared" ref="T89:Y89" si="199">32.4+20*LOG10(T84)+20*LOG10(7575)</f>
        <v>68.936349310939391</v>
      </c>
      <c r="U89" s="51">
        <f t="shared" si="199"/>
        <v>68.936349310939391</v>
      </c>
      <c r="V89" s="51">
        <f t="shared" si="199"/>
        <v>68.936349310939391</v>
      </c>
      <c r="W89" s="51">
        <f t="shared" si="199"/>
        <v>68.936349310939391</v>
      </c>
      <c r="X89" s="51">
        <f t="shared" si="199"/>
        <v>68.936349310939391</v>
      </c>
      <c r="Y89" s="51">
        <f t="shared" si="199"/>
        <v>68.936349310939391</v>
      </c>
      <c r="Z89" s="302">
        <f t="shared" ref="Z89:AE89" si="200">32.4+20*LOG10(Z84)+20*LOG10(3600)</f>
        <v>89.300630053490934</v>
      </c>
      <c r="AA89" s="303">
        <f t="shared" si="200"/>
        <v>80.55476559207483</v>
      </c>
      <c r="AB89" s="303">
        <f t="shared" si="200"/>
        <v>75.128316018110866</v>
      </c>
      <c r="AC89" s="303">
        <f t="shared" si="200"/>
        <v>70.940551834517095</v>
      </c>
      <c r="AD89" s="303">
        <f t="shared" si="200"/>
        <v>68.970128051721872</v>
      </c>
      <c r="AE89" s="304">
        <f t="shared" si="200"/>
        <v>68.970246232292823</v>
      </c>
      <c r="AF89" s="302">
        <f t="shared" ref="AF89:AK89" si="201">32.4+20*LOG10(AF84)+20*LOG10(3600)</f>
        <v>65.674488495822715</v>
      </c>
      <c r="AG89" s="303">
        <f t="shared" si="201"/>
        <v>65.674488495822715</v>
      </c>
      <c r="AH89" s="303">
        <f t="shared" si="201"/>
        <v>65.674488495822715</v>
      </c>
      <c r="AI89" s="303">
        <f t="shared" si="201"/>
        <v>65.674488495822715</v>
      </c>
      <c r="AJ89" s="303">
        <f t="shared" si="201"/>
        <v>65.674488495822715</v>
      </c>
      <c r="AK89" s="304">
        <f t="shared" si="201"/>
        <v>65.674488495822715</v>
      </c>
      <c r="AL89" s="294" t="s">
        <v>3</v>
      </c>
      <c r="AM89" s="295" t="s">
        <v>1</v>
      </c>
      <c r="AN89" s="302">
        <f t="shared" ref="AN89:AY89" si="202">32.4+20*LOG10(AN84)+20*LOG10(3600)</f>
        <v>113.44231090477682</v>
      </c>
      <c r="AO89" s="303">
        <f t="shared" si="202"/>
        <v>105.86999999733987</v>
      </c>
      <c r="AP89" s="303">
        <f t="shared" si="202"/>
        <v>101.46999999870118</v>
      </c>
      <c r="AQ89" s="303">
        <f t="shared" si="202"/>
        <v>98.369999993732335</v>
      </c>
      <c r="AR89" s="303">
        <f t="shared" si="202"/>
        <v>95.870000002677045</v>
      </c>
      <c r="AS89" s="304">
        <f t="shared" si="202"/>
        <v>93.943862608229637</v>
      </c>
      <c r="AT89" s="302">
        <f t="shared" si="202"/>
        <v>101.17000000278946</v>
      </c>
      <c r="AU89" s="303">
        <f t="shared" si="202"/>
        <v>93.569999990062612</v>
      </c>
      <c r="AV89" s="303">
        <f t="shared" si="202"/>
        <v>89.169999985878519</v>
      </c>
      <c r="AW89" s="303">
        <f t="shared" si="202"/>
        <v>85.970000001802632</v>
      </c>
      <c r="AX89" s="303">
        <f t="shared" si="202"/>
        <v>83.56999998477788</v>
      </c>
      <c r="AY89" s="304">
        <f t="shared" si="202"/>
        <v>81.569999985957097</v>
      </c>
    </row>
    <row r="90" spans="10:51" ht="13" x14ac:dyDescent="0.3">
      <c r="J90" s="67" t="s">
        <v>33</v>
      </c>
      <c r="K90" s="41"/>
      <c r="L90" s="65"/>
      <c r="M90" s="69" t="s">
        <v>1</v>
      </c>
      <c r="N90" s="51">
        <v>2.2090000000000001</v>
      </c>
      <c r="O90" s="52">
        <v>2.2090000000000001</v>
      </c>
      <c r="P90" s="52">
        <v>2.2090000000000001</v>
      </c>
      <c r="Q90" s="52">
        <v>2.2090000000000001</v>
      </c>
      <c r="R90" s="52">
        <v>2.2090000000000001</v>
      </c>
      <c r="S90" s="53">
        <v>2.2090000000000001</v>
      </c>
      <c r="T90" s="51">
        <v>2.2090000000000001</v>
      </c>
      <c r="U90" s="52">
        <v>2.2090000000000001</v>
      </c>
      <c r="V90" s="52">
        <v>2.2090000000000001</v>
      </c>
      <c r="W90" s="52">
        <v>2.2090000000000001</v>
      </c>
      <c r="X90" s="52">
        <v>2.2090000000000001</v>
      </c>
      <c r="Y90" s="53">
        <v>2.2090000000000001</v>
      </c>
      <c r="Z90" s="302">
        <v>2.2090000000000001</v>
      </c>
      <c r="AA90" s="303">
        <v>2.2090000000000001</v>
      </c>
      <c r="AB90" s="303">
        <v>2.2090000000000001</v>
      </c>
      <c r="AC90" s="303">
        <v>2.2090000000000001</v>
      </c>
      <c r="AD90" s="303">
        <v>2.2090000000000001</v>
      </c>
      <c r="AE90" s="304">
        <v>2.2090000000000001</v>
      </c>
      <c r="AF90" s="302">
        <v>2.2090000000000001</v>
      </c>
      <c r="AG90" s="303">
        <v>2.2090000000000001</v>
      </c>
      <c r="AH90" s="303">
        <v>2.2090000000000001</v>
      </c>
      <c r="AI90" s="303">
        <v>2.2090000000000001</v>
      </c>
      <c r="AJ90" s="303">
        <v>2.2090000000000001</v>
      </c>
      <c r="AK90" s="304">
        <v>2.2090000000000001</v>
      </c>
      <c r="AL90" s="294" t="s">
        <v>33</v>
      </c>
      <c r="AM90" s="295" t="s">
        <v>1</v>
      </c>
      <c r="AN90" s="302">
        <v>2.2090000000000001</v>
      </c>
      <c r="AO90" s="303">
        <v>2.2090000000000001</v>
      </c>
      <c r="AP90" s="303">
        <v>2.2090000000000001</v>
      </c>
      <c r="AQ90" s="303">
        <v>2.2090000000000001</v>
      </c>
      <c r="AR90" s="303">
        <v>2.2090000000000001</v>
      </c>
      <c r="AS90" s="304">
        <v>2.2090000000000001</v>
      </c>
      <c r="AT90" s="302">
        <v>2.2090000000000001</v>
      </c>
      <c r="AU90" s="303">
        <v>2.2090000000000001</v>
      </c>
      <c r="AV90" s="303">
        <v>2.2090000000000001</v>
      </c>
      <c r="AW90" s="303">
        <v>2.2090000000000001</v>
      </c>
      <c r="AX90" s="303">
        <v>2.2090000000000001</v>
      </c>
      <c r="AY90" s="304">
        <v>2.2090000000000001</v>
      </c>
    </row>
    <row r="91" spans="10:51" ht="13" x14ac:dyDescent="0.3">
      <c r="J91" s="67" t="s">
        <v>34</v>
      </c>
      <c r="K91" s="41"/>
      <c r="L91" s="65"/>
      <c r="M91" s="69" t="s">
        <v>1</v>
      </c>
      <c r="N91" s="51">
        <v>2</v>
      </c>
      <c r="O91" s="52">
        <v>2</v>
      </c>
      <c r="P91" s="52">
        <v>2</v>
      </c>
      <c r="Q91" s="52">
        <v>2</v>
      </c>
      <c r="R91" s="52">
        <v>2</v>
      </c>
      <c r="S91" s="53">
        <v>2</v>
      </c>
      <c r="T91" s="51">
        <v>2</v>
      </c>
      <c r="U91" s="52">
        <v>2</v>
      </c>
      <c r="V91" s="52">
        <v>2</v>
      </c>
      <c r="W91" s="52">
        <v>2</v>
      </c>
      <c r="X91" s="52">
        <v>2</v>
      </c>
      <c r="Y91" s="53">
        <v>2</v>
      </c>
      <c r="Z91" s="302">
        <v>2</v>
      </c>
      <c r="AA91" s="303">
        <v>2</v>
      </c>
      <c r="AB91" s="303">
        <v>2</v>
      </c>
      <c r="AC91" s="303">
        <v>2</v>
      </c>
      <c r="AD91" s="303">
        <v>2</v>
      </c>
      <c r="AE91" s="304">
        <v>2</v>
      </c>
      <c r="AF91" s="302">
        <v>2</v>
      </c>
      <c r="AG91" s="303">
        <v>2</v>
      </c>
      <c r="AH91" s="303">
        <v>2</v>
      </c>
      <c r="AI91" s="303">
        <v>2</v>
      </c>
      <c r="AJ91" s="303">
        <v>2</v>
      </c>
      <c r="AK91" s="304">
        <v>2</v>
      </c>
      <c r="AL91" s="294" t="s">
        <v>34</v>
      </c>
      <c r="AM91" s="295" t="s">
        <v>1</v>
      </c>
      <c r="AN91" s="302">
        <v>2</v>
      </c>
      <c r="AO91" s="303">
        <v>2</v>
      </c>
      <c r="AP91" s="303">
        <v>2</v>
      </c>
      <c r="AQ91" s="303">
        <v>2</v>
      </c>
      <c r="AR91" s="303">
        <v>2</v>
      </c>
      <c r="AS91" s="304">
        <v>2</v>
      </c>
      <c r="AT91" s="302">
        <v>2</v>
      </c>
      <c r="AU91" s="303">
        <v>2</v>
      </c>
      <c r="AV91" s="303">
        <v>2</v>
      </c>
      <c r="AW91" s="303">
        <v>2</v>
      </c>
      <c r="AX91" s="303">
        <v>2</v>
      </c>
      <c r="AY91" s="304">
        <v>2</v>
      </c>
    </row>
    <row r="92" spans="10:51" ht="13" x14ac:dyDescent="0.3">
      <c r="J92" s="105" t="s">
        <v>35</v>
      </c>
      <c r="K92" s="96"/>
      <c r="L92" s="97"/>
      <c r="M92" s="98" t="s">
        <v>1</v>
      </c>
      <c r="N92" s="102">
        <f t="shared" ref="N92:S92" si="203">SUM(N89:N91)</f>
        <v>93.087643006530101</v>
      </c>
      <c r="O92" s="103">
        <f t="shared" si="203"/>
        <v>84.197371328369272</v>
      </c>
      <c r="P92" s="103">
        <f t="shared" si="203"/>
        <v>78.627917743414343</v>
      </c>
      <c r="Q92" s="103">
        <f t="shared" si="203"/>
        <v>74.102435729205297</v>
      </c>
      <c r="R92" s="103">
        <f t="shared" si="203"/>
        <v>73.148470659246314</v>
      </c>
      <c r="S92" s="106">
        <f t="shared" si="203"/>
        <v>73.148470659246314</v>
      </c>
      <c r="T92" s="102">
        <f t="shared" ref="T92:Y92" si="204">SUM(T89:T91)</f>
        <v>73.145349310939395</v>
      </c>
      <c r="U92" s="103">
        <f t="shared" si="204"/>
        <v>73.145349310939395</v>
      </c>
      <c r="V92" s="103">
        <f t="shared" si="204"/>
        <v>73.145349310939395</v>
      </c>
      <c r="W92" s="103">
        <f t="shared" si="204"/>
        <v>73.145349310939395</v>
      </c>
      <c r="X92" s="103">
        <f t="shared" si="204"/>
        <v>73.145349310939395</v>
      </c>
      <c r="Y92" s="106">
        <f t="shared" si="204"/>
        <v>73.145349310939395</v>
      </c>
      <c r="Z92" s="308">
        <f t="shared" ref="Z92:AE92" si="205">SUM(Z89:Z91)</f>
        <v>93.509630053490937</v>
      </c>
      <c r="AA92" s="309">
        <f t="shared" si="205"/>
        <v>84.763765592074833</v>
      </c>
      <c r="AB92" s="309">
        <f t="shared" si="205"/>
        <v>79.337316018110869</v>
      </c>
      <c r="AC92" s="309">
        <f t="shared" si="205"/>
        <v>75.149551834517098</v>
      </c>
      <c r="AD92" s="309">
        <f t="shared" si="205"/>
        <v>73.179128051721875</v>
      </c>
      <c r="AE92" s="311">
        <f t="shared" si="205"/>
        <v>73.179246232292826</v>
      </c>
      <c r="AF92" s="308">
        <f t="shared" ref="AF92:AK92" si="206">SUM(AF89:AF91)</f>
        <v>69.883488495822718</v>
      </c>
      <c r="AG92" s="309">
        <f t="shared" si="206"/>
        <v>69.883488495822718</v>
      </c>
      <c r="AH92" s="309">
        <f t="shared" si="206"/>
        <v>69.883488495822718</v>
      </c>
      <c r="AI92" s="309">
        <f t="shared" si="206"/>
        <v>69.883488495822718</v>
      </c>
      <c r="AJ92" s="309">
        <f t="shared" si="206"/>
        <v>69.883488495822718</v>
      </c>
      <c r="AK92" s="311">
        <f t="shared" si="206"/>
        <v>69.883488495822718</v>
      </c>
      <c r="AL92" s="312" t="s">
        <v>35</v>
      </c>
      <c r="AM92" s="313" t="s">
        <v>1</v>
      </c>
      <c r="AN92" s="308">
        <f t="shared" ref="AN92:AY92" si="207">SUM(AN89:AN91)</f>
        <v>117.65131090477682</v>
      </c>
      <c r="AO92" s="309">
        <f t="shared" si="207"/>
        <v>110.07899999733988</v>
      </c>
      <c r="AP92" s="309">
        <f t="shared" si="207"/>
        <v>105.67899999870119</v>
      </c>
      <c r="AQ92" s="309">
        <f t="shared" si="207"/>
        <v>102.57899999373234</v>
      </c>
      <c r="AR92" s="309">
        <f t="shared" si="207"/>
        <v>100.07900000267705</v>
      </c>
      <c r="AS92" s="311">
        <f t="shared" si="207"/>
        <v>98.15286260822964</v>
      </c>
      <c r="AT92" s="308">
        <f t="shared" si="207"/>
        <v>105.37900000278947</v>
      </c>
      <c r="AU92" s="309">
        <f t="shared" si="207"/>
        <v>97.778999990062616</v>
      </c>
      <c r="AV92" s="309">
        <f t="shared" si="207"/>
        <v>93.378999985878522</v>
      </c>
      <c r="AW92" s="309">
        <f t="shared" si="207"/>
        <v>90.179000001802635</v>
      </c>
      <c r="AX92" s="309">
        <f t="shared" si="207"/>
        <v>87.778999984777883</v>
      </c>
      <c r="AY92" s="311">
        <f t="shared" si="207"/>
        <v>85.7789999859571</v>
      </c>
    </row>
    <row r="93" spans="10:51" ht="13" x14ac:dyDescent="0.3">
      <c r="J93" s="107" t="s">
        <v>31</v>
      </c>
      <c r="K93" s="108"/>
      <c r="L93" s="109"/>
      <c r="M93" s="110" t="s">
        <v>4</v>
      </c>
      <c r="N93" s="111">
        <f t="shared" ref="N93:S93" si="208">N$80-N$92+N88</f>
        <v>-118.14169372869117</v>
      </c>
      <c r="O93" s="112">
        <f t="shared" si="208"/>
        <v>-118.16272598558402</v>
      </c>
      <c r="P93" s="112">
        <f t="shared" si="208"/>
        <v>-118.19142847569371</v>
      </c>
      <c r="Q93" s="112">
        <f t="shared" si="208"/>
        <v>-118.20395058321392</v>
      </c>
      <c r="R93" s="112">
        <f t="shared" si="208"/>
        <v>-118.13847065924631</v>
      </c>
      <c r="S93" s="113">
        <f t="shared" si="208"/>
        <v>-118.13847065924631</v>
      </c>
      <c r="T93" s="111">
        <f t="shared" ref="T93:Y93" si="209">T$80-T$92+T88</f>
        <v>-118.13534931093939</v>
      </c>
      <c r="U93" s="112">
        <f t="shared" si="209"/>
        <v>-118.13534931093939</v>
      </c>
      <c r="V93" s="112">
        <f t="shared" si="209"/>
        <v>-118.13534931093939</v>
      </c>
      <c r="W93" s="112">
        <f t="shared" si="209"/>
        <v>-118.13534931093939</v>
      </c>
      <c r="X93" s="112">
        <f t="shared" si="209"/>
        <v>-118.13534931093939</v>
      </c>
      <c r="Y93" s="113">
        <f t="shared" si="209"/>
        <v>-118.13534931093939</v>
      </c>
      <c r="Z93" s="314">
        <f t="shared" ref="Z93:AK93" si="210">Z$80-Z$92+Z88</f>
        <v>-118.16912503265669</v>
      </c>
      <c r="AA93" s="315">
        <f t="shared" si="210"/>
        <v>-118.1690932632491</v>
      </c>
      <c r="AB93" s="315">
        <f t="shared" si="210"/>
        <v>-118.16909575862718</v>
      </c>
      <c r="AC93" s="315">
        <f t="shared" si="210"/>
        <v>-118.16909255294499</v>
      </c>
      <c r="AD93" s="315">
        <f t="shared" si="210"/>
        <v>-118.16912805172187</v>
      </c>
      <c r="AE93" s="316">
        <f t="shared" si="210"/>
        <v>-118.16924623229282</v>
      </c>
      <c r="AF93" s="314">
        <f t="shared" si="210"/>
        <v>-125.87553409670279</v>
      </c>
      <c r="AG93" s="315">
        <f t="shared" si="210"/>
        <v>-126.87348849582271</v>
      </c>
      <c r="AH93" s="315">
        <f t="shared" si="210"/>
        <v>-126.87348849582271</v>
      </c>
      <c r="AI93" s="315">
        <f t="shared" si="210"/>
        <v>-126.87348849582271</v>
      </c>
      <c r="AJ93" s="315">
        <f t="shared" si="210"/>
        <v>-126.87348849582271</v>
      </c>
      <c r="AK93" s="316">
        <f t="shared" si="210"/>
        <v>-126.87348849582271</v>
      </c>
      <c r="AL93" s="317" t="s">
        <v>31</v>
      </c>
      <c r="AM93" s="318" t="s">
        <v>4</v>
      </c>
      <c r="AN93" s="314">
        <f t="shared" ref="AN93:AY93" si="211">AN$80-AN$92+AN88</f>
        <v>-118.19472173622488</v>
      </c>
      <c r="AO93" s="315">
        <f t="shared" si="211"/>
        <v>-118.16357725116585</v>
      </c>
      <c r="AP93" s="315">
        <f t="shared" si="211"/>
        <v>-118.17587267644021</v>
      </c>
      <c r="AQ93" s="315">
        <f t="shared" si="211"/>
        <v>-118.20679875964382</v>
      </c>
      <c r="AR93" s="315">
        <f t="shared" si="211"/>
        <v>-118.13699502854172</v>
      </c>
      <c r="AS93" s="316">
        <f t="shared" si="211"/>
        <v>-118.19516785260734</v>
      </c>
      <c r="AT93" s="314">
        <f t="shared" si="211"/>
        <v>-118.1648107312665</v>
      </c>
      <c r="AU93" s="315">
        <f t="shared" si="211"/>
        <v>-118.15356373554653</v>
      </c>
      <c r="AV93" s="315">
        <f t="shared" si="211"/>
        <v>-118.19597392084694</v>
      </c>
      <c r="AW93" s="315">
        <f t="shared" si="211"/>
        <v>-118.15441362553383</v>
      </c>
      <c r="AX93" s="315">
        <f t="shared" si="211"/>
        <v>-118.20172564454029</v>
      </c>
      <c r="AY93" s="316">
        <f t="shared" si="211"/>
        <v>-118.20450629299327</v>
      </c>
    </row>
    <row r="94" spans="10:51" ht="13" x14ac:dyDescent="0.3">
      <c r="J94" s="114" t="s">
        <v>66</v>
      </c>
      <c r="K94" s="115"/>
      <c r="L94" s="115"/>
      <c r="M94" s="116" t="s">
        <v>4</v>
      </c>
      <c r="N94" s="117">
        <f>$F$10</f>
        <v>-118.16908740944318</v>
      </c>
      <c r="O94" s="118">
        <f t="shared" ref="O94:AY94" si="212">$F$10</f>
        <v>-118.16908740944318</v>
      </c>
      <c r="P94" s="118">
        <f t="shared" si="212"/>
        <v>-118.16908740944318</v>
      </c>
      <c r="Q94" s="118">
        <f t="shared" si="212"/>
        <v>-118.16908740944318</v>
      </c>
      <c r="R94" s="118">
        <f t="shared" si="212"/>
        <v>-118.16908740944318</v>
      </c>
      <c r="S94" s="119">
        <f t="shared" si="212"/>
        <v>-118.16908740944318</v>
      </c>
      <c r="T94" s="117">
        <f>$F$10</f>
        <v>-118.16908740944318</v>
      </c>
      <c r="U94" s="118">
        <f t="shared" si="212"/>
        <v>-118.16908740944318</v>
      </c>
      <c r="V94" s="118">
        <f t="shared" si="212"/>
        <v>-118.16908740944318</v>
      </c>
      <c r="W94" s="118">
        <f t="shared" si="212"/>
        <v>-118.16908740944318</v>
      </c>
      <c r="X94" s="118">
        <f t="shared" si="212"/>
        <v>-118.16908740944318</v>
      </c>
      <c r="Y94" s="119">
        <f t="shared" si="212"/>
        <v>-118.16908740944318</v>
      </c>
      <c r="Z94" s="319">
        <f>$F$10</f>
        <v>-118.16908740944318</v>
      </c>
      <c r="AA94" s="320">
        <f t="shared" si="212"/>
        <v>-118.16908740944318</v>
      </c>
      <c r="AB94" s="320">
        <f t="shared" si="212"/>
        <v>-118.16908740944318</v>
      </c>
      <c r="AC94" s="320">
        <f t="shared" si="212"/>
        <v>-118.16908740944318</v>
      </c>
      <c r="AD94" s="320">
        <f t="shared" si="212"/>
        <v>-118.16908740944318</v>
      </c>
      <c r="AE94" s="321">
        <f t="shared" si="212"/>
        <v>-118.16908740944318</v>
      </c>
      <c r="AF94" s="319">
        <f>$F$10</f>
        <v>-118.16908740944318</v>
      </c>
      <c r="AG94" s="320">
        <f t="shared" si="212"/>
        <v>-118.16908740944318</v>
      </c>
      <c r="AH94" s="320">
        <f t="shared" si="212"/>
        <v>-118.16908740944318</v>
      </c>
      <c r="AI94" s="320">
        <f t="shared" si="212"/>
        <v>-118.16908740944318</v>
      </c>
      <c r="AJ94" s="320">
        <f t="shared" si="212"/>
        <v>-118.16908740944318</v>
      </c>
      <c r="AK94" s="321">
        <f t="shared" si="212"/>
        <v>-118.16908740944318</v>
      </c>
      <c r="AL94" s="322" t="s">
        <v>66</v>
      </c>
      <c r="AM94" s="323" t="s">
        <v>4</v>
      </c>
      <c r="AN94" s="319">
        <f t="shared" si="212"/>
        <v>-118.16908740944318</v>
      </c>
      <c r="AO94" s="320">
        <f t="shared" si="212"/>
        <v>-118.16908740944318</v>
      </c>
      <c r="AP94" s="320">
        <f t="shared" si="212"/>
        <v>-118.16908740944318</v>
      </c>
      <c r="AQ94" s="320">
        <f t="shared" si="212"/>
        <v>-118.16908740944318</v>
      </c>
      <c r="AR94" s="320">
        <f t="shared" si="212"/>
        <v>-118.16908740944318</v>
      </c>
      <c r="AS94" s="321">
        <f t="shared" si="212"/>
        <v>-118.16908740944318</v>
      </c>
      <c r="AT94" s="319">
        <f t="shared" si="212"/>
        <v>-118.16908740944318</v>
      </c>
      <c r="AU94" s="320">
        <f t="shared" si="212"/>
        <v>-118.16908740944318</v>
      </c>
      <c r="AV94" s="320">
        <f t="shared" si="212"/>
        <v>-118.16908740944318</v>
      </c>
      <c r="AW94" s="320">
        <f t="shared" si="212"/>
        <v>-118.16908740944318</v>
      </c>
      <c r="AX94" s="320">
        <f t="shared" si="212"/>
        <v>-118.16908740944318</v>
      </c>
      <c r="AY94" s="321">
        <f t="shared" si="212"/>
        <v>-118.16908740944318</v>
      </c>
    </row>
    <row r="95" spans="10:51" ht="13" x14ac:dyDescent="0.3">
      <c r="J95" s="67" t="s">
        <v>23</v>
      </c>
      <c r="K95" s="41"/>
      <c r="L95" s="65"/>
      <c r="M95" s="69" t="s">
        <v>1</v>
      </c>
      <c r="N95" s="57">
        <f t="shared" ref="N95:S95" si="213">N94-N93</f>
        <v>-2.7393680752012983E-2</v>
      </c>
      <c r="O95" s="58">
        <f t="shared" si="213"/>
        <v>-6.3614238591611638E-3</v>
      </c>
      <c r="P95" s="58">
        <f t="shared" si="213"/>
        <v>2.2341066250533004E-2</v>
      </c>
      <c r="Q95" s="58">
        <f t="shared" si="213"/>
        <v>3.4863173770744993E-2</v>
      </c>
      <c r="R95" s="58">
        <f t="shared" si="213"/>
        <v>-3.0616750196870157E-2</v>
      </c>
      <c r="S95" s="59">
        <f t="shared" si="213"/>
        <v>-3.0616750196870157E-2</v>
      </c>
      <c r="T95" s="57">
        <f t="shared" ref="T95:Y95" si="214">T94-T93</f>
        <v>-3.3738098503789615E-2</v>
      </c>
      <c r="U95" s="58">
        <f t="shared" si="214"/>
        <v>-3.3738098503789615E-2</v>
      </c>
      <c r="V95" s="58">
        <f t="shared" si="214"/>
        <v>-3.3738098503789615E-2</v>
      </c>
      <c r="W95" s="58">
        <f t="shared" si="214"/>
        <v>-3.3738098503789615E-2</v>
      </c>
      <c r="X95" s="58">
        <f t="shared" si="214"/>
        <v>-3.3738098503789615E-2</v>
      </c>
      <c r="Y95" s="59">
        <f t="shared" si="214"/>
        <v>-3.3738098503789615E-2</v>
      </c>
      <c r="Z95" s="324">
        <f t="shared" ref="Z95:AE95" si="215">Z94-Z93</f>
        <v>3.7623213515303178E-5</v>
      </c>
      <c r="AA95" s="325">
        <f t="shared" si="215"/>
        <v>5.8538059164447986E-6</v>
      </c>
      <c r="AB95" s="325">
        <f t="shared" si="215"/>
        <v>8.3491840001670425E-6</v>
      </c>
      <c r="AC95" s="325">
        <f t="shared" si="215"/>
        <v>5.1435018093570761E-6</v>
      </c>
      <c r="AD95" s="325">
        <f t="shared" si="215"/>
        <v>4.0642278690938838E-5</v>
      </c>
      <c r="AE95" s="326">
        <f t="shared" si="215"/>
        <v>1.5882284964163773E-4</v>
      </c>
      <c r="AF95" s="324">
        <f t="shared" ref="AF95:AK95" si="216">AF94-AF93</f>
        <v>7.7064466872596142</v>
      </c>
      <c r="AG95" s="325">
        <f t="shared" si="216"/>
        <v>8.7044010863795336</v>
      </c>
      <c r="AH95" s="325">
        <f t="shared" si="216"/>
        <v>8.7044010863795336</v>
      </c>
      <c r="AI95" s="325">
        <f t="shared" si="216"/>
        <v>8.7044010863795336</v>
      </c>
      <c r="AJ95" s="325">
        <f t="shared" si="216"/>
        <v>8.7044010863795336</v>
      </c>
      <c r="AK95" s="326">
        <f t="shared" si="216"/>
        <v>8.7044010863795336</v>
      </c>
      <c r="AL95" s="294" t="s">
        <v>23</v>
      </c>
      <c r="AM95" s="295" t="s">
        <v>1</v>
      </c>
      <c r="AN95" s="324">
        <f t="shared" ref="AN95:AY95" si="217">AN94-AN93</f>
        <v>2.5634326781698746E-2</v>
      </c>
      <c r="AO95" s="325">
        <f t="shared" si="217"/>
        <v>-5.5101582773318114E-3</v>
      </c>
      <c r="AP95" s="325">
        <f t="shared" si="217"/>
        <v>6.7852669970278612E-3</v>
      </c>
      <c r="AQ95" s="325">
        <f t="shared" si="217"/>
        <v>3.7711350200638094E-2</v>
      </c>
      <c r="AR95" s="325">
        <f t="shared" si="217"/>
        <v>-3.209238090146016E-2</v>
      </c>
      <c r="AS95" s="326">
        <f t="shared" si="217"/>
        <v>2.6080443164161693E-2</v>
      </c>
      <c r="AT95" s="324">
        <f t="shared" si="217"/>
        <v>-4.2766781766800932E-3</v>
      </c>
      <c r="AU95" s="325">
        <f t="shared" si="217"/>
        <v>-1.5523673896652213E-2</v>
      </c>
      <c r="AV95" s="325">
        <f t="shared" si="217"/>
        <v>2.6886511403759528E-2</v>
      </c>
      <c r="AW95" s="325">
        <f t="shared" si="217"/>
        <v>-1.4673783909344706E-2</v>
      </c>
      <c r="AX95" s="325">
        <f t="shared" si="217"/>
        <v>3.2638235097110169E-2</v>
      </c>
      <c r="AY95" s="326">
        <f t="shared" si="217"/>
        <v>3.5418883550093483E-2</v>
      </c>
    </row>
    <row r="96" spans="10:51" ht="13.5" thickBot="1" x14ac:dyDescent="0.35">
      <c r="J96" s="120" t="s">
        <v>36</v>
      </c>
      <c r="K96" s="121"/>
      <c r="L96" s="122"/>
      <c r="M96" s="123" t="s">
        <v>37</v>
      </c>
      <c r="N96" s="124">
        <f t="shared" ref="N96:S96" si="218">1000*N81</f>
        <v>185</v>
      </c>
      <c r="O96" s="125">
        <f t="shared" si="218"/>
        <v>66</v>
      </c>
      <c r="P96" s="125">
        <f t="shared" si="218"/>
        <v>34</v>
      </c>
      <c r="Q96" s="125">
        <f t="shared" si="218"/>
        <v>19</v>
      </c>
      <c r="R96" s="125">
        <f t="shared" si="218"/>
        <v>16.600000000000001</v>
      </c>
      <c r="S96" s="126">
        <f t="shared" si="218"/>
        <v>16.600000000000001</v>
      </c>
      <c r="T96" s="124">
        <f t="shared" ref="T96:Y96" si="219">1000*T81</f>
        <v>2.5</v>
      </c>
      <c r="U96" s="125">
        <f t="shared" si="219"/>
        <v>2.5</v>
      </c>
      <c r="V96" s="125">
        <f t="shared" si="219"/>
        <v>2.5</v>
      </c>
      <c r="W96" s="125">
        <f t="shared" si="219"/>
        <v>2.5</v>
      </c>
      <c r="X96" s="125">
        <f t="shared" si="219"/>
        <v>2.5</v>
      </c>
      <c r="Y96" s="126">
        <f t="shared" si="219"/>
        <v>2.5</v>
      </c>
      <c r="Z96" s="327">
        <f t="shared" ref="Z96:AE96" si="220">1000*Z81</f>
        <v>194.24998992485351</v>
      </c>
      <c r="AA96" s="328">
        <f t="shared" si="220"/>
        <v>70.577054795620384</v>
      </c>
      <c r="AB96" s="328">
        <f t="shared" si="220"/>
        <v>37.17787177161005</v>
      </c>
      <c r="AC96" s="328">
        <f t="shared" si="220"/>
        <v>22.076660749938306</v>
      </c>
      <c r="AD96" s="328">
        <f t="shared" si="220"/>
        <v>16.91963122435288</v>
      </c>
      <c r="AE96" s="329">
        <f t="shared" si="220"/>
        <v>16.919912901090065</v>
      </c>
      <c r="AF96" s="327">
        <f t="shared" ref="AF96:AK96" si="221">1000*AF81</f>
        <v>10</v>
      </c>
      <c r="AG96" s="328">
        <f t="shared" si="221"/>
        <v>10</v>
      </c>
      <c r="AH96" s="328">
        <f t="shared" si="221"/>
        <v>10</v>
      </c>
      <c r="AI96" s="328">
        <f t="shared" si="221"/>
        <v>10</v>
      </c>
      <c r="AJ96" s="328">
        <f t="shared" si="221"/>
        <v>10</v>
      </c>
      <c r="AK96" s="329">
        <f t="shared" si="221"/>
        <v>10</v>
      </c>
      <c r="AL96" s="330" t="s">
        <v>36</v>
      </c>
      <c r="AM96" s="331" t="s">
        <v>37</v>
      </c>
      <c r="AN96" s="327">
        <f t="shared" ref="AN96:AY96" si="222">1000*AN81</f>
        <v>3131.9365559999997</v>
      </c>
      <c r="AO96" s="328">
        <f t="shared" si="222"/>
        <v>1309.775893</v>
      </c>
      <c r="AP96" s="328">
        <f t="shared" si="222"/>
        <v>789.21640600000001</v>
      </c>
      <c r="AQ96" s="328">
        <f t="shared" si="222"/>
        <v>552.32493699999998</v>
      </c>
      <c r="AR96" s="328">
        <f t="shared" si="222"/>
        <v>414.18315900000005</v>
      </c>
      <c r="AS96" s="329">
        <f t="shared" si="222"/>
        <v>331.80485799999997</v>
      </c>
      <c r="AT96" s="327">
        <f t="shared" si="222"/>
        <v>762.42302799999993</v>
      </c>
      <c r="AU96" s="328">
        <f t="shared" si="222"/>
        <v>317.82561799999996</v>
      </c>
      <c r="AV96" s="328">
        <f t="shared" si="222"/>
        <v>191.50222099999999</v>
      </c>
      <c r="AW96" s="328">
        <f t="shared" si="222"/>
        <v>132.479297</v>
      </c>
      <c r="AX96" s="328">
        <f t="shared" si="222"/>
        <v>100.487374</v>
      </c>
      <c r="AY96" s="329">
        <f t="shared" si="222"/>
        <v>79.810711000000012</v>
      </c>
    </row>
    <row r="97" spans="10:51" ht="13" x14ac:dyDescent="0.3">
      <c r="J97" s="61" t="s">
        <v>38</v>
      </c>
      <c r="K97" s="62"/>
      <c r="L97" s="63"/>
      <c r="M97" s="68" t="s">
        <v>37</v>
      </c>
      <c r="N97" s="214">
        <v>1.2</v>
      </c>
      <c r="O97" s="215">
        <v>1.2</v>
      </c>
      <c r="P97" s="215">
        <v>1.2</v>
      </c>
      <c r="Q97" s="215">
        <v>1.2</v>
      </c>
      <c r="R97" s="215">
        <v>1.2</v>
      </c>
      <c r="S97" s="215">
        <v>1.2</v>
      </c>
      <c r="T97" s="214">
        <v>1.2</v>
      </c>
      <c r="U97" s="215">
        <v>1.2</v>
      </c>
      <c r="V97" s="215">
        <v>1.2</v>
      </c>
      <c r="W97" s="215">
        <v>1.2</v>
      </c>
      <c r="X97" s="215">
        <v>1.2</v>
      </c>
      <c r="Y97" s="215">
        <v>1.2</v>
      </c>
      <c r="Z97" s="333">
        <v>1.2</v>
      </c>
      <c r="AA97" s="334">
        <v>1.2</v>
      </c>
      <c r="AB97" s="334">
        <v>1.2</v>
      </c>
      <c r="AC97" s="334">
        <v>1.2</v>
      </c>
      <c r="AD97" s="334">
        <v>1.2</v>
      </c>
      <c r="AE97" s="334">
        <v>1.2</v>
      </c>
      <c r="AF97" s="333">
        <v>1.2</v>
      </c>
      <c r="AG97" s="334">
        <v>1.2</v>
      </c>
      <c r="AH97" s="334">
        <v>1.2</v>
      </c>
      <c r="AI97" s="334">
        <v>1.2</v>
      </c>
      <c r="AJ97" s="334">
        <v>1.2</v>
      </c>
      <c r="AK97" s="335">
        <v>1.2</v>
      </c>
      <c r="AL97" s="284" t="s">
        <v>38</v>
      </c>
      <c r="AM97" s="285" t="s">
        <v>37</v>
      </c>
      <c r="AN97" s="333">
        <v>1.2</v>
      </c>
      <c r="AO97" s="334">
        <v>1.2</v>
      </c>
      <c r="AP97" s="334">
        <v>1.2</v>
      </c>
      <c r="AQ97" s="334">
        <v>1.2</v>
      </c>
      <c r="AR97" s="334">
        <v>1.2</v>
      </c>
      <c r="AS97" s="335">
        <v>1.2</v>
      </c>
      <c r="AT97" s="333">
        <v>1.2</v>
      </c>
      <c r="AU97" s="334">
        <v>1.2</v>
      </c>
      <c r="AV97" s="334">
        <v>1.2</v>
      </c>
      <c r="AW97" s="334">
        <v>1.2</v>
      </c>
      <c r="AX97" s="334">
        <v>1.2</v>
      </c>
      <c r="AY97" s="335">
        <v>1.2</v>
      </c>
    </row>
    <row r="98" spans="10:51" ht="13" x14ac:dyDescent="0.3">
      <c r="J98" s="105" t="s">
        <v>30</v>
      </c>
      <c r="K98" s="127"/>
      <c r="L98" s="128"/>
      <c r="M98" s="129" t="s">
        <v>4</v>
      </c>
      <c r="N98" s="99">
        <v>-41.3</v>
      </c>
      <c r="O98" s="100">
        <v>-41.3</v>
      </c>
      <c r="P98" s="100">
        <v>-41.3</v>
      </c>
      <c r="Q98" s="100">
        <v>-41.3</v>
      </c>
      <c r="R98" s="100">
        <v>-41.3</v>
      </c>
      <c r="S98" s="101">
        <v>-41.3</v>
      </c>
      <c r="T98" s="99">
        <v>-41.3</v>
      </c>
      <c r="U98" s="100">
        <v>-41.3</v>
      </c>
      <c r="V98" s="100">
        <v>-41.3</v>
      </c>
      <c r="W98" s="100">
        <v>-41.3</v>
      </c>
      <c r="X98" s="100">
        <v>-41.3</v>
      </c>
      <c r="Y98" s="101">
        <v>-41.3</v>
      </c>
      <c r="Z98" s="286">
        <v>-41.3</v>
      </c>
      <c r="AA98" s="287">
        <v>-41.3</v>
      </c>
      <c r="AB98" s="287">
        <v>-41.3</v>
      </c>
      <c r="AC98" s="287">
        <v>-41.3</v>
      </c>
      <c r="AD98" s="287">
        <v>-41.3</v>
      </c>
      <c r="AE98" s="288">
        <v>-41.3</v>
      </c>
      <c r="AF98" s="286">
        <v>-53.3</v>
      </c>
      <c r="AG98" s="287">
        <v>-53.3</v>
      </c>
      <c r="AH98" s="287">
        <v>-53.3</v>
      </c>
      <c r="AI98" s="287">
        <v>-53.3</v>
      </c>
      <c r="AJ98" s="287">
        <v>-53.3</v>
      </c>
      <c r="AK98" s="288">
        <v>-53.3</v>
      </c>
      <c r="AL98" s="289" t="s">
        <v>30</v>
      </c>
      <c r="AM98" s="290" t="s">
        <v>4</v>
      </c>
      <c r="AN98" s="286">
        <v>-21.3</v>
      </c>
      <c r="AO98" s="287">
        <v>-21.3</v>
      </c>
      <c r="AP98" s="287">
        <v>-21.3</v>
      </c>
      <c r="AQ98" s="287">
        <v>-21.3</v>
      </c>
      <c r="AR98" s="287">
        <v>-21.3</v>
      </c>
      <c r="AS98" s="288">
        <v>-21.3</v>
      </c>
      <c r="AT98" s="286">
        <v>-33.299999999999997</v>
      </c>
      <c r="AU98" s="287">
        <v>-33.299999999999997</v>
      </c>
      <c r="AV98" s="287">
        <v>-33.299999999999997</v>
      </c>
      <c r="AW98" s="287">
        <v>-33.299999999999997</v>
      </c>
      <c r="AX98" s="287">
        <v>-33.299999999999997</v>
      </c>
      <c r="AY98" s="288">
        <v>-33.299999999999997</v>
      </c>
    </row>
    <row r="99" spans="10:51" x14ac:dyDescent="0.25">
      <c r="J99" s="64" t="s">
        <v>26</v>
      </c>
      <c r="K99" s="41"/>
      <c r="L99" s="65"/>
      <c r="M99" s="69" t="s">
        <v>2</v>
      </c>
      <c r="N99" s="45">
        <v>0.27</v>
      </c>
      <c r="O99" s="46">
        <v>0.10199999999999999</v>
      </c>
      <c r="P99" s="46">
        <v>5.7000000000000002E-2</v>
      </c>
      <c r="Q99" s="46">
        <v>3.5999999999999997E-2</v>
      </c>
      <c r="R99" s="46">
        <v>2.5000000000000001E-2</v>
      </c>
      <c r="S99" s="47">
        <v>2.1999999999999999E-2</v>
      </c>
      <c r="T99" s="45">
        <v>6.6000000000000003E-2</v>
      </c>
      <c r="U99" s="46">
        <v>8.6999999999999994E-3</v>
      </c>
      <c r="V99" s="46">
        <v>8.6999999999999994E-3</v>
      </c>
      <c r="W99" s="46">
        <v>8.6999999999999994E-3</v>
      </c>
      <c r="X99" s="46">
        <v>8.6999999999999994E-3</v>
      </c>
      <c r="Y99" s="46">
        <v>8.6999999999999994E-3</v>
      </c>
      <c r="Z99" s="291">
        <v>0.27800411233735867</v>
      </c>
      <c r="AA99" s="292">
        <v>0.10651495064223364</v>
      </c>
      <c r="AB99" s="292">
        <v>5.9551031827945224E-2</v>
      </c>
      <c r="AC99" s="292">
        <v>3.8673518163788494E-2</v>
      </c>
      <c r="AD99" s="292">
        <v>2.7050668384701018E-2</v>
      </c>
      <c r="AE99" s="293">
        <v>2.2185701576329778E-2</v>
      </c>
      <c r="AF99" s="291">
        <v>0.01</v>
      </c>
      <c r="AG99" s="292">
        <v>0.01</v>
      </c>
      <c r="AH99" s="292">
        <v>0.01</v>
      </c>
      <c r="AI99" s="292">
        <v>0.01</v>
      </c>
      <c r="AJ99" s="292">
        <v>0.01</v>
      </c>
      <c r="AK99" s="293">
        <v>0.01</v>
      </c>
      <c r="AL99" s="294" t="s">
        <v>26</v>
      </c>
      <c r="AM99" s="295" t="s">
        <v>2</v>
      </c>
      <c r="AN99" s="291">
        <v>2.9000943119999998</v>
      </c>
      <c r="AO99" s="292">
        <v>1.6523803459999999</v>
      </c>
      <c r="AP99" s="292">
        <v>0.99565633799999997</v>
      </c>
      <c r="AQ99" s="292">
        <v>0.69680065499999999</v>
      </c>
      <c r="AR99" s="292">
        <v>0.52657574399999996</v>
      </c>
      <c r="AS99" s="293">
        <v>0.41986087999999999</v>
      </c>
      <c r="AT99" s="291">
        <v>0.72637132699999996</v>
      </c>
      <c r="AU99" s="292">
        <v>0.403789491</v>
      </c>
      <c r="AV99" s="292">
        <v>0.24330199299999999</v>
      </c>
      <c r="AW99" s="292">
        <v>0.16831765900000001</v>
      </c>
      <c r="AX99" s="292">
        <v>0.12767535099999999</v>
      </c>
      <c r="AY99" s="293">
        <v>0.101408858</v>
      </c>
    </row>
    <row r="100" spans="10:51" ht="13" x14ac:dyDescent="0.3">
      <c r="J100" s="351" t="s">
        <v>27</v>
      </c>
      <c r="K100" s="352"/>
      <c r="L100" s="353"/>
      <c r="M100" s="354" t="s">
        <v>25</v>
      </c>
      <c r="N100" s="345">
        <v>1.5</v>
      </c>
      <c r="O100" s="345">
        <v>1.5</v>
      </c>
      <c r="P100" s="345">
        <v>1.5</v>
      </c>
      <c r="Q100" s="345">
        <v>1.5</v>
      </c>
      <c r="R100" s="345">
        <v>1.5</v>
      </c>
      <c r="S100" s="345">
        <v>1.5</v>
      </c>
      <c r="T100" s="345">
        <v>1.5</v>
      </c>
      <c r="U100" s="345">
        <v>1.5</v>
      </c>
      <c r="V100" s="345">
        <v>1.5</v>
      </c>
      <c r="W100" s="345">
        <v>1.5</v>
      </c>
      <c r="X100" s="345">
        <v>1.5</v>
      </c>
      <c r="Y100" s="345">
        <v>1.5</v>
      </c>
      <c r="Z100" s="296">
        <v>2</v>
      </c>
      <c r="AA100" s="297">
        <v>2</v>
      </c>
      <c r="AB100" s="297">
        <v>2</v>
      </c>
      <c r="AC100" s="297">
        <v>2</v>
      </c>
      <c r="AD100" s="297">
        <v>2</v>
      </c>
      <c r="AE100" s="298">
        <v>2</v>
      </c>
      <c r="AF100" s="296">
        <v>2</v>
      </c>
      <c r="AG100" s="297">
        <v>2</v>
      </c>
      <c r="AH100" s="297">
        <v>2</v>
      </c>
      <c r="AI100" s="297">
        <v>2</v>
      </c>
      <c r="AJ100" s="297">
        <v>2</v>
      </c>
      <c r="AK100" s="298">
        <v>2</v>
      </c>
      <c r="AL100" s="294" t="s">
        <v>27</v>
      </c>
      <c r="AM100" s="295" t="s">
        <v>25</v>
      </c>
      <c r="AN100" s="299">
        <v>8</v>
      </c>
      <c r="AO100" s="300">
        <v>8</v>
      </c>
      <c r="AP100" s="300">
        <v>8</v>
      </c>
      <c r="AQ100" s="300">
        <v>8</v>
      </c>
      <c r="AR100" s="300">
        <v>8</v>
      </c>
      <c r="AS100" s="301">
        <v>8</v>
      </c>
      <c r="AT100" s="299">
        <v>8</v>
      </c>
      <c r="AU100" s="300">
        <v>8</v>
      </c>
      <c r="AV100" s="300">
        <v>8</v>
      </c>
      <c r="AW100" s="300">
        <v>8</v>
      </c>
      <c r="AX100" s="300">
        <v>8</v>
      </c>
      <c r="AY100" s="301">
        <v>8</v>
      </c>
    </row>
    <row r="101" spans="10:51" x14ac:dyDescent="0.25">
      <c r="J101" s="358" t="s">
        <v>28</v>
      </c>
      <c r="K101" s="359"/>
      <c r="L101" s="360"/>
      <c r="M101" s="361" t="s">
        <v>25</v>
      </c>
      <c r="N101" s="362">
        <v>10</v>
      </c>
      <c r="O101" s="363">
        <v>10</v>
      </c>
      <c r="P101" s="363">
        <v>10</v>
      </c>
      <c r="Q101" s="363">
        <v>10</v>
      </c>
      <c r="R101" s="363">
        <v>10</v>
      </c>
      <c r="S101" s="364">
        <v>10</v>
      </c>
      <c r="T101" s="362">
        <v>10</v>
      </c>
      <c r="U101" s="363">
        <v>10</v>
      </c>
      <c r="V101" s="363">
        <v>10</v>
      </c>
      <c r="W101" s="363">
        <v>10</v>
      </c>
      <c r="X101" s="363">
        <v>10</v>
      </c>
      <c r="Y101" s="364">
        <v>10</v>
      </c>
      <c r="Z101" s="299">
        <v>10</v>
      </c>
      <c r="AA101" s="300">
        <v>10</v>
      </c>
      <c r="AB101" s="300">
        <v>10</v>
      </c>
      <c r="AC101" s="300">
        <v>10</v>
      </c>
      <c r="AD101" s="300">
        <v>10</v>
      </c>
      <c r="AE101" s="301">
        <v>10</v>
      </c>
      <c r="AF101" s="299">
        <v>10</v>
      </c>
      <c r="AG101" s="300">
        <v>10</v>
      </c>
      <c r="AH101" s="300">
        <v>10</v>
      </c>
      <c r="AI101" s="300">
        <v>10</v>
      </c>
      <c r="AJ101" s="300">
        <v>10</v>
      </c>
      <c r="AK101" s="301">
        <v>10</v>
      </c>
      <c r="AL101" s="294" t="s">
        <v>28</v>
      </c>
      <c r="AM101" s="295" t="s">
        <v>25</v>
      </c>
      <c r="AN101" s="299">
        <v>10</v>
      </c>
      <c r="AO101" s="300">
        <v>10</v>
      </c>
      <c r="AP101" s="300">
        <v>10</v>
      </c>
      <c r="AQ101" s="300">
        <v>10</v>
      </c>
      <c r="AR101" s="300">
        <v>10</v>
      </c>
      <c r="AS101" s="301">
        <v>10</v>
      </c>
      <c r="AT101" s="299">
        <v>10</v>
      </c>
      <c r="AU101" s="300">
        <v>10</v>
      </c>
      <c r="AV101" s="300">
        <v>10</v>
      </c>
      <c r="AW101" s="300">
        <v>10</v>
      </c>
      <c r="AX101" s="300">
        <v>10</v>
      </c>
      <c r="AY101" s="301">
        <v>10</v>
      </c>
    </row>
    <row r="102" spans="10:51" x14ac:dyDescent="0.25">
      <c r="J102" s="64" t="s">
        <v>16</v>
      </c>
      <c r="K102" s="41"/>
      <c r="L102" s="65"/>
      <c r="M102" s="69" t="s">
        <v>2</v>
      </c>
      <c r="N102" s="45">
        <f t="shared" ref="N102:S102" si="223">SQRT(N99^2+0.000001*(ABS(N101-N100))^2)</f>
        <v>0.27013376316188248</v>
      </c>
      <c r="O102" s="46">
        <f t="shared" si="223"/>
        <v>0.1023535539197345</v>
      </c>
      <c r="P102" s="46">
        <f t="shared" si="223"/>
        <v>5.7630287176102114E-2</v>
      </c>
      <c r="Q102" s="46">
        <f t="shared" si="223"/>
        <v>3.6989863476363356E-2</v>
      </c>
      <c r="R102" s="46">
        <f t="shared" si="223"/>
        <v>2.6405491853021792E-2</v>
      </c>
      <c r="S102" s="47">
        <f t="shared" si="223"/>
        <v>2.3584952830141507E-2</v>
      </c>
      <c r="T102" s="45">
        <f t="shared" ref="T102:Y102" si="224">SQRT(T99^2+0.000001*(ABS(T101-T100))^2)</f>
        <v>6.6545097490348606E-2</v>
      </c>
      <c r="U102" s="46">
        <f t="shared" si="224"/>
        <v>1.2163058825805291E-2</v>
      </c>
      <c r="V102" s="46">
        <f t="shared" si="224"/>
        <v>1.2163058825805291E-2</v>
      </c>
      <c r="W102" s="46">
        <f t="shared" si="224"/>
        <v>1.2163058825805291E-2</v>
      </c>
      <c r="X102" s="46">
        <f t="shared" si="224"/>
        <v>1.2163058825805291E-2</v>
      </c>
      <c r="Y102" s="47">
        <f t="shared" si="224"/>
        <v>1.2163058825805291E-2</v>
      </c>
      <c r="Z102" s="291">
        <f t="shared" ref="Z102:AK102" si="225">SQRT(Z99^2+0.000001*(ABS(Z101-Z100))^2)</f>
        <v>0.27811919472859603</v>
      </c>
      <c r="AA102" s="292">
        <f t="shared" si="225"/>
        <v>0.1068149554618522</v>
      </c>
      <c r="AB102" s="292">
        <f t="shared" si="225"/>
        <v>6.0085983322010678E-2</v>
      </c>
      <c r="AC102" s="292">
        <f t="shared" si="225"/>
        <v>3.9492290477571426E-2</v>
      </c>
      <c r="AD102" s="292">
        <f t="shared" si="225"/>
        <v>2.820884010481578E-2</v>
      </c>
      <c r="AE102" s="293">
        <f t="shared" si="225"/>
        <v>2.3584006327042096E-2</v>
      </c>
      <c r="AF102" s="291">
        <f t="shared" si="225"/>
        <v>1.2806248474865698E-2</v>
      </c>
      <c r="AG102" s="292">
        <f t="shared" si="225"/>
        <v>1.2806248474865698E-2</v>
      </c>
      <c r="AH102" s="292">
        <f t="shared" si="225"/>
        <v>1.2806248474865698E-2</v>
      </c>
      <c r="AI102" s="292">
        <f t="shared" si="225"/>
        <v>1.2806248474865698E-2</v>
      </c>
      <c r="AJ102" s="292">
        <f t="shared" si="225"/>
        <v>1.2806248474865698E-2</v>
      </c>
      <c r="AK102" s="293">
        <f t="shared" si="225"/>
        <v>1.2806248474865698E-2</v>
      </c>
      <c r="AL102" s="294" t="s">
        <v>16</v>
      </c>
      <c r="AM102" s="295" t="s">
        <v>2</v>
      </c>
      <c r="AN102" s="291">
        <f>SQRT(AN99^2+0.000001*(ABS(AN101-AN100))^2)</f>
        <v>2.9000950016326623</v>
      </c>
      <c r="AO102" s="292">
        <f t="shared" ref="AO102:AY102" si="226">SQRT(AO99^2+0.000001*(ABS(AO101-AO100))^2)</f>
        <v>1.6523815563746407</v>
      </c>
      <c r="AP102" s="292">
        <f t="shared" si="226"/>
        <v>0.99565834672319709</v>
      </c>
      <c r="AQ102" s="292">
        <f t="shared" si="226"/>
        <v>0.69680352525545464</v>
      </c>
      <c r="AR102" s="292">
        <f t="shared" si="226"/>
        <v>0.52657954211035729</v>
      </c>
      <c r="AS102" s="293">
        <f t="shared" si="226"/>
        <v>0.41986564345558736</v>
      </c>
      <c r="AT102" s="291">
        <f t="shared" si="226"/>
        <v>0.7263740804074309</v>
      </c>
      <c r="AU102" s="292">
        <f t="shared" si="226"/>
        <v>0.40379444404553055</v>
      </c>
      <c r="AV102" s="292">
        <f t="shared" si="226"/>
        <v>0.24331021309795453</v>
      </c>
      <c r="AW102" s="292">
        <f t="shared" si="226"/>
        <v>0.16832954087515442</v>
      </c>
      <c r="AX102" s="292">
        <f t="shared" si="226"/>
        <v>0.12769101476992498</v>
      </c>
      <c r="AY102" s="293">
        <f t="shared" si="226"/>
        <v>0.10142857822558771</v>
      </c>
    </row>
    <row r="103" spans="10:51" x14ac:dyDescent="0.25">
      <c r="J103" s="64" t="s">
        <v>29</v>
      </c>
      <c r="K103" s="41"/>
      <c r="L103" s="65"/>
      <c r="M103" s="69" t="s">
        <v>18</v>
      </c>
      <c r="N103" s="51">
        <f t="shared" ref="N103:S103" si="227">DEGREES(ATAN((N100-N101)*0.001/N99))</f>
        <v>-1.8031604847545319</v>
      </c>
      <c r="O103" s="52">
        <f t="shared" si="227"/>
        <v>-4.7636416907261783</v>
      </c>
      <c r="P103" s="52">
        <f t="shared" si="227"/>
        <v>-8.4816057940293312</v>
      </c>
      <c r="Q103" s="52">
        <f t="shared" si="227"/>
        <v>-13.28486648490219</v>
      </c>
      <c r="R103" s="52">
        <f t="shared" si="227"/>
        <v>-18.778033222445544</v>
      </c>
      <c r="S103" s="53">
        <f t="shared" si="227"/>
        <v>-21.124719146072486</v>
      </c>
      <c r="T103" s="51">
        <f t="shared" ref="T103:Y103" si="228">DEGREES(ATAN((T100-T101)*0.001/T99))</f>
        <v>-7.3386063362362357</v>
      </c>
      <c r="U103" s="52">
        <f t="shared" si="228"/>
        <v>-44.333800029816864</v>
      </c>
      <c r="V103" s="52">
        <f t="shared" si="228"/>
        <v>-44.333800029816864</v>
      </c>
      <c r="W103" s="52">
        <f t="shared" si="228"/>
        <v>-44.333800029816864</v>
      </c>
      <c r="X103" s="52">
        <f t="shared" si="228"/>
        <v>-44.333800029816864</v>
      </c>
      <c r="Y103" s="53">
        <f t="shared" si="228"/>
        <v>-44.333800029816864</v>
      </c>
      <c r="Z103" s="302">
        <f t="shared" ref="Z103:AK103" si="229">DEGREES(ATAN((Z100-Z101)*0.001/Z99))</f>
        <v>-1.648320135439435</v>
      </c>
      <c r="AA103" s="303">
        <f t="shared" si="229"/>
        <v>-4.2952397956005219</v>
      </c>
      <c r="AB103" s="303">
        <f t="shared" si="229"/>
        <v>-7.6512252441183692</v>
      </c>
      <c r="AC103" s="303">
        <f t="shared" si="229"/>
        <v>-11.687355232121936</v>
      </c>
      <c r="AD103" s="303">
        <f t="shared" si="229"/>
        <v>-16.475124713846757</v>
      </c>
      <c r="AE103" s="304">
        <f t="shared" si="229"/>
        <v>-19.828929067134091</v>
      </c>
      <c r="AF103" s="302">
        <f t="shared" si="229"/>
        <v>-38.659808254090095</v>
      </c>
      <c r="AG103" s="303">
        <f t="shared" si="229"/>
        <v>-38.659808254090095</v>
      </c>
      <c r="AH103" s="303">
        <f t="shared" si="229"/>
        <v>-38.659808254090095</v>
      </c>
      <c r="AI103" s="303">
        <f t="shared" si="229"/>
        <v>-38.659808254090095</v>
      </c>
      <c r="AJ103" s="303">
        <f t="shared" si="229"/>
        <v>-38.659808254090095</v>
      </c>
      <c r="AK103" s="304">
        <f t="shared" si="229"/>
        <v>-38.659808254090095</v>
      </c>
      <c r="AL103" s="294" t="s">
        <v>29</v>
      </c>
      <c r="AM103" s="295" t="s">
        <v>18</v>
      </c>
      <c r="AN103" s="302">
        <f t="shared" ref="AN103:AY103" si="230">DEGREES(ATAN((AN100-AN101)*0.001/AN99))</f>
        <v>-3.9513039415886096E-2</v>
      </c>
      <c r="AO103" s="303">
        <f t="shared" si="230"/>
        <v>-6.9349350072114832E-2</v>
      </c>
      <c r="AP103" s="303">
        <f t="shared" si="230"/>
        <v>-0.11509132270673954</v>
      </c>
      <c r="AQ103" s="303">
        <f t="shared" si="230"/>
        <v>-0.16445341077357098</v>
      </c>
      <c r="AR103" s="303">
        <f t="shared" si="230"/>
        <v>-0.21761543199379313</v>
      </c>
      <c r="AS103" s="304">
        <f t="shared" si="230"/>
        <v>-0.27292538498591656</v>
      </c>
      <c r="AT103" s="302">
        <f t="shared" si="230"/>
        <v>-0.15775852540483126</v>
      </c>
      <c r="AU103" s="303">
        <f t="shared" si="230"/>
        <v>-0.28378802446316514</v>
      </c>
      <c r="AV103" s="303">
        <f t="shared" si="230"/>
        <v>-0.47097426801319492</v>
      </c>
      <c r="AW103" s="303">
        <f t="shared" si="230"/>
        <v>-0.68077328988612218</v>
      </c>
      <c r="AX103" s="303">
        <f t="shared" si="230"/>
        <v>-0.89744955888585243</v>
      </c>
      <c r="AY103" s="304">
        <f t="shared" si="230"/>
        <v>-1.1298490828408594</v>
      </c>
    </row>
    <row r="104" spans="10:51" x14ac:dyDescent="0.25">
      <c r="J104" s="64" t="s">
        <v>20</v>
      </c>
      <c r="K104" s="41"/>
      <c r="L104" s="65"/>
      <c r="M104" s="69" t="s">
        <v>18</v>
      </c>
      <c r="N104" s="54">
        <v>5</v>
      </c>
      <c r="O104" s="55">
        <v>10</v>
      </c>
      <c r="P104" s="55">
        <v>15</v>
      </c>
      <c r="Q104" s="55">
        <v>20</v>
      </c>
      <c r="R104" s="55">
        <v>25</v>
      </c>
      <c r="S104" s="56">
        <v>30</v>
      </c>
      <c r="T104" s="54">
        <v>5</v>
      </c>
      <c r="U104" s="55">
        <v>10</v>
      </c>
      <c r="V104" s="55">
        <v>15</v>
      </c>
      <c r="W104" s="55">
        <v>20</v>
      </c>
      <c r="X104" s="55">
        <v>25</v>
      </c>
      <c r="Y104" s="56">
        <v>30</v>
      </c>
      <c r="Z104" s="305">
        <v>5</v>
      </c>
      <c r="AA104" s="306">
        <v>10</v>
      </c>
      <c r="AB104" s="306">
        <v>15</v>
      </c>
      <c r="AC104" s="306">
        <v>20</v>
      </c>
      <c r="AD104" s="306">
        <v>25</v>
      </c>
      <c r="AE104" s="307">
        <v>30</v>
      </c>
      <c r="AF104" s="306">
        <v>5</v>
      </c>
      <c r="AG104" s="306">
        <v>10</v>
      </c>
      <c r="AH104" s="306">
        <v>15</v>
      </c>
      <c r="AI104" s="306">
        <v>20</v>
      </c>
      <c r="AJ104" s="306">
        <v>25</v>
      </c>
      <c r="AK104" s="307">
        <v>30</v>
      </c>
      <c r="AL104" s="294" t="s">
        <v>20</v>
      </c>
      <c r="AM104" s="295" t="s">
        <v>18</v>
      </c>
      <c r="AN104" s="305">
        <v>5</v>
      </c>
      <c r="AO104" s="306">
        <v>10</v>
      </c>
      <c r="AP104" s="306">
        <v>15</v>
      </c>
      <c r="AQ104" s="306">
        <v>20</v>
      </c>
      <c r="AR104" s="306">
        <v>25</v>
      </c>
      <c r="AS104" s="307">
        <v>30</v>
      </c>
      <c r="AT104" s="306">
        <v>5</v>
      </c>
      <c r="AU104" s="306">
        <v>10</v>
      </c>
      <c r="AV104" s="306">
        <v>15</v>
      </c>
      <c r="AW104" s="306">
        <v>20</v>
      </c>
      <c r="AX104" s="306">
        <v>25</v>
      </c>
      <c r="AY104" s="307">
        <v>30</v>
      </c>
    </row>
    <row r="105" spans="10:51" x14ac:dyDescent="0.25">
      <c r="J105" s="66" t="s">
        <v>22</v>
      </c>
      <c r="K105" s="41"/>
      <c r="L105" s="65"/>
      <c r="M105" s="69" t="s">
        <v>18</v>
      </c>
      <c r="N105" s="46">
        <f>DEGREES(ACOS(COS(RADIANS(N$103))*COS(RADIANS(N$104))+SIN(RADIANS(N$103))*SIN(RADIANS(N$104))))</f>
        <v>6.8031604847545459</v>
      </c>
      <c r="O105" s="46">
        <f t="shared" ref="O105:AK105" si="231">DEGREES(ACOS(COS(RADIANS(O$103))*COS(RADIANS(O$104))+SIN(RADIANS(O$103))*SIN(RADIANS(O$104))))</f>
        <v>14.763641690726155</v>
      </c>
      <c r="P105" s="46">
        <f t="shared" si="231"/>
        <v>23.481605794029331</v>
      </c>
      <c r="Q105" s="46">
        <f t="shared" si="231"/>
        <v>33.284866484902174</v>
      </c>
      <c r="R105" s="46">
        <f t="shared" si="231"/>
        <v>43.778033222445544</v>
      </c>
      <c r="S105" s="47">
        <f t="shared" si="231"/>
        <v>51.124719146072479</v>
      </c>
      <c r="T105" s="46">
        <f>DEGREES(ACOS(COS(RADIANS(T$103))*COS(RADIANS(T$104))+SIN(RADIANS(T$103))*SIN(RADIANS(T$104))))</f>
        <v>12.338606336236223</v>
      </c>
      <c r="U105" s="46">
        <f t="shared" si="231"/>
        <v>54.333800029816857</v>
      </c>
      <c r="V105" s="46">
        <f t="shared" si="231"/>
        <v>59.333800029816857</v>
      </c>
      <c r="W105" s="46">
        <f t="shared" si="231"/>
        <v>64.333800029816871</v>
      </c>
      <c r="X105" s="46">
        <f t="shared" si="231"/>
        <v>69.333800029816857</v>
      </c>
      <c r="Y105" s="47">
        <f t="shared" si="231"/>
        <v>74.333800029816857</v>
      </c>
      <c r="Z105" s="292">
        <f>DEGREES(ACOS(COS(RADIANS(Z$103))*COS(RADIANS(Z$104))+SIN(RADIANS(Z$103))*SIN(RADIANS(Z$104))))</f>
        <v>6.6483201354394348</v>
      </c>
      <c r="AA105" s="292">
        <f t="shared" si="231"/>
        <v>14.295239795600517</v>
      </c>
      <c r="AB105" s="292">
        <f t="shared" si="231"/>
        <v>22.651225244118361</v>
      </c>
      <c r="AC105" s="292">
        <f t="shared" si="231"/>
        <v>31.68735523212192</v>
      </c>
      <c r="AD105" s="292">
        <f t="shared" si="231"/>
        <v>41.475124713846753</v>
      </c>
      <c r="AE105" s="293">
        <f t="shared" si="231"/>
        <v>49.828929067134077</v>
      </c>
      <c r="AF105" s="292">
        <f>DEGREES(ACOS(COS(RADIANS(AF$103))*COS(RADIANS(AF$104))+SIN(RADIANS(AF$103))*SIN(RADIANS(AF$104))))</f>
        <v>43.659808254090088</v>
      </c>
      <c r="AG105" s="292">
        <f t="shared" si="231"/>
        <v>48.659808254090095</v>
      </c>
      <c r="AH105" s="292">
        <f t="shared" si="231"/>
        <v>53.659808254090095</v>
      </c>
      <c r="AI105" s="292">
        <f t="shared" si="231"/>
        <v>58.65980825409008</v>
      </c>
      <c r="AJ105" s="292">
        <f t="shared" si="231"/>
        <v>63.659808254090102</v>
      </c>
      <c r="AK105" s="293">
        <f t="shared" si="231"/>
        <v>68.65980825409008</v>
      </c>
      <c r="AL105" s="294" t="s">
        <v>22</v>
      </c>
      <c r="AM105" s="295" t="s">
        <v>18</v>
      </c>
      <c r="AN105" s="292">
        <f t="shared" ref="AN105:AY105" si="232">DEGREES(ACOS(COS(RADIANS(AN$103))*COS(RADIANS(AN$104))+SIN(RADIANS(AN$103))*SIN(RADIANS(AN$104))))</f>
        <v>5.0395130394158887</v>
      </c>
      <c r="AO105" s="292">
        <f t="shared" si="232"/>
        <v>10.06934935007212</v>
      </c>
      <c r="AP105" s="292">
        <f t="shared" si="232"/>
        <v>15.115091322706729</v>
      </c>
      <c r="AQ105" s="292">
        <f t="shared" si="232"/>
        <v>20.164453410773554</v>
      </c>
      <c r="AR105" s="292">
        <f t="shared" si="232"/>
        <v>25.217615431993796</v>
      </c>
      <c r="AS105" s="293">
        <f t="shared" si="232"/>
        <v>30.272925384985918</v>
      </c>
      <c r="AT105" s="292">
        <f t="shared" si="232"/>
        <v>5.1577585254048222</v>
      </c>
      <c r="AU105" s="292">
        <f t="shared" si="232"/>
        <v>10.28378802446316</v>
      </c>
      <c r="AV105" s="292">
        <f t="shared" si="232"/>
        <v>15.470974268013194</v>
      </c>
      <c r="AW105" s="292">
        <f t="shared" si="232"/>
        <v>20.680773289886112</v>
      </c>
      <c r="AX105" s="292">
        <f t="shared" si="232"/>
        <v>25.897449558885853</v>
      </c>
      <c r="AY105" s="293">
        <f t="shared" si="232"/>
        <v>31.129849082840853</v>
      </c>
    </row>
    <row r="106" spans="10:51" ht="13" x14ac:dyDescent="0.3">
      <c r="J106" s="130" t="s">
        <v>32</v>
      </c>
      <c r="K106" s="127"/>
      <c r="L106" s="128"/>
      <c r="M106" s="129" t="s">
        <v>1</v>
      </c>
      <c r="N106" s="103">
        <f>IF(AND(N105&gt;=0,N105&lt;$G$14),$G$6-0.001*2.5*($G$12*N105)^2,IF(AND(N105&gt;=$G$14,N105&lt;100*(1/$G$12)),$G$13,IF(AND(N105&gt;=100*(1/$G$12),N105&lt;48),52-10*LOG10($G$12)-25*LOG10(N105),10-10*LOG10($G$12))))</f>
        <v>19.28223210066886</v>
      </c>
      <c r="O106" s="103">
        <f t="shared" ref="O106:S106" si="233">IF(AND(O105&gt;=0,O105&lt;$G$14),$G$6-0.001*2.5*($G$12*O105)^2,IF(AND(O105&gt;=$G$14,O105&lt;100*(1/$G$12)),$G$13,IF(AND(O105&gt;=100*(1/$G$12),O105&lt;48),52-10*LOG10($G$12)-25*LOG10(O105),10-10*LOG10($G$12))))</f>
        <v>10.870162588719239</v>
      </c>
      <c r="P106" s="103">
        <f t="shared" si="233"/>
        <v>5.8318051774760136</v>
      </c>
      <c r="Q106" s="103">
        <f t="shared" si="233"/>
        <v>2.0438295196978942</v>
      </c>
      <c r="R106" s="103">
        <f t="shared" si="233"/>
        <v>-0.93140616250990149</v>
      </c>
      <c r="S106" s="103">
        <f t="shared" si="233"/>
        <v>-1.9000000000000039</v>
      </c>
      <c r="T106" s="103">
        <f>IF(AND(T105&gt;=0,T105&lt;$G$14),$G$6-0.001*2.5*($G$12*T105)^2,IF(AND(T105&gt;=$G$14,T105&lt;100*(1/$G$12)),$G$13,IF(AND(T105&gt;=100*(1/$G$12),T105&lt;48),52-10*LOG10($G$12)-25*LOG10(T105),10-10*LOG10($G$12))))</f>
        <v>12.818347293354435</v>
      </c>
      <c r="U106" s="103">
        <f t="shared" ref="U106:Y106" si="234">IF(AND(U105&gt;=0,U105&lt;$G$14),$G$6-0.001*2.5*($G$12*U105)^2,IF(AND(U105&gt;=$G$14,U105&lt;100*(1/$G$12)),$G$13,IF(AND(U105&gt;=100*(1/$G$12),U105&lt;48),52-10*LOG10($G$12)-25*LOG10(U105),10-10*LOG10($G$12))))</f>
        <v>-1.9000000000000039</v>
      </c>
      <c r="V106" s="103">
        <f t="shared" si="234"/>
        <v>-1.9000000000000039</v>
      </c>
      <c r="W106" s="103">
        <f t="shared" si="234"/>
        <v>-1.9000000000000039</v>
      </c>
      <c r="X106" s="103">
        <f t="shared" si="234"/>
        <v>-1.9000000000000039</v>
      </c>
      <c r="Y106" s="103">
        <f t="shared" si="234"/>
        <v>-1.9000000000000039</v>
      </c>
      <c r="Z106" s="309">
        <f t="shared" ref="Z106:AK106" si="235">IF(AND(Z105&gt;=0,Z105&lt;$G$14),$G$6-0.001*2.5*($G$12*Z105)^2,IF(AND(Z105&gt;=$G$14,Z105&lt;100*(1/$G$12)),$G$13,IF(AND(Z105&gt;=100*(1/$G$12),Z105&lt;48),52-10*LOG10($G$12)-25*LOG(Z105),10-10*LOG($G$12))))</f>
        <v>19.532201905285241</v>
      </c>
      <c r="AA106" s="309">
        <f t="shared" si="235"/>
        <v>11.220213879226197</v>
      </c>
      <c r="AB106" s="309">
        <f t="shared" si="235"/>
        <v>6.2227075318220244</v>
      </c>
      <c r="AC106" s="309">
        <f t="shared" si="235"/>
        <v>2.577850186247538</v>
      </c>
      <c r="AD106" s="309">
        <f t="shared" si="235"/>
        <v>-0.34469251506158116</v>
      </c>
      <c r="AE106" s="311">
        <f t="shared" si="235"/>
        <v>-1.9000000000000039</v>
      </c>
      <c r="AF106" s="309">
        <f t="shared" si="235"/>
        <v>-0.90204560088008634</v>
      </c>
      <c r="AG106" s="309">
        <f t="shared" si="235"/>
        <v>-1.9000000000000039</v>
      </c>
      <c r="AH106" s="309">
        <f t="shared" si="235"/>
        <v>-1.9000000000000039</v>
      </c>
      <c r="AI106" s="309">
        <f t="shared" si="235"/>
        <v>-1.9000000000000039</v>
      </c>
      <c r="AJ106" s="309">
        <f t="shared" si="235"/>
        <v>-1.9000000000000039</v>
      </c>
      <c r="AK106" s="311">
        <f t="shared" si="235"/>
        <v>-1.9000000000000039</v>
      </c>
      <c r="AL106" s="289" t="s">
        <v>32</v>
      </c>
      <c r="AM106" s="290" t="s">
        <v>1</v>
      </c>
      <c r="AN106" s="309">
        <f t="shared" ref="AN106:AY106" si="236">IF(AND(AN105&gt;=0,AN105&lt;$G$14),$G$6-0.001*2.5*($G$12*AN105)^2,IF(AND(AN105&gt;=$G$14,AN105&lt;100*(1/$G$12)),$G$13,IF(AND(AN105&gt;=100*(1/$G$12),AN105&lt;48),52-10*LOG10($G$12)-25*LOG(AN105),10-10*LOG($G$12))))</f>
        <v>19.850000000000005</v>
      </c>
      <c r="AO106" s="309">
        <f t="shared" si="236"/>
        <v>15.024964782342877</v>
      </c>
      <c r="AP106" s="309">
        <f t="shared" si="236"/>
        <v>10.614730613695954</v>
      </c>
      <c r="AQ106" s="309">
        <f t="shared" si="236"/>
        <v>7.4853386432962026</v>
      </c>
      <c r="AR106" s="309">
        <f t="shared" si="236"/>
        <v>5.0573995635108417</v>
      </c>
      <c r="AS106" s="311">
        <f t="shared" si="236"/>
        <v>3.0736402382517412</v>
      </c>
      <c r="AT106" s="309">
        <f t="shared" si="236"/>
        <v>19.850000000000005</v>
      </c>
      <c r="AU106" s="309">
        <f t="shared" si="236"/>
        <v>14.796172096807638</v>
      </c>
      <c r="AV106" s="309">
        <f t="shared" si="236"/>
        <v>10.362058405254967</v>
      </c>
      <c r="AW106" s="309">
        <f t="shared" si="236"/>
        <v>7.2108306563145135</v>
      </c>
      <c r="AX106" s="309">
        <f t="shared" si="236"/>
        <v>4.7685751036078017</v>
      </c>
      <c r="AY106" s="311">
        <f t="shared" si="236"/>
        <v>2.7705746191789373</v>
      </c>
    </row>
    <row r="107" spans="10:51" ht="13" x14ac:dyDescent="0.3">
      <c r="J107" s="67" t="s">
        <v>3</v>
      </c>
      <c r="K107" s="41"/>
      <c r="L107" s="65"/>
      <c r="M107" s="69" t="s">
        <v>1</v>
      </c>
      <c r="N107" s="52">
        <f t="shared" ref="N107:S107" si="237">32.4+20*LOG10(N102)+20*LOG10(3925)</f>
        <v>92.908370595008535</v>
      </c>
      <c r="O107" s="52">
        <f t="shared" si="237"/>
        <v>84.478851758261044</v>
      </c>
      <c r="P107" s="52">
        <f t="shared" si="237"/>
        <v>79.489808895808778</v>
      </c>
      <c r="Q107" s="52">
        <f t="shared" si="237"/>
        <v>75.638447789770851</v>
      </c>
      <c r="R107" s="52">
        <f t="shared" si="237"/>
        <v>72.710678451006316</v>
      </c>
      <c r="S107" s="213">
        <f t="shared" si="237"/>
        <v>71.729493461515318</v>
      </c>
      <c r="T107" s="51">
        <f t="shared" ref="T107:Y107" si="238">32.4+20*LOG10(T102)+20*LOG10(7575)</f>
        <v>86.449974056510385</v>
      </c>
      <c r="U107" s="51">
        <f t="shared" si="238"/>
        <v>71.688508887145744</v>
      </c>
      <c r="V107" s="51">
        <f t="shared" si="238"/>
        <v>71.688508887145744</v>
      </c>
      <c r="W107" s="51">
        <f t="shared" si="238"/>
        <v>71.688508887145744</v>
      </c>
      <c r="X107" s="51">
        <f t="shared" si="238"/>
        <v>71.688508887145744</v>
      </c>
      <c r="Y107" s="51">
        <f t="shared" si="238"/>
        <v>71.688508887145744</v>
      </c>
      <c r="Z107" s="303">
        <f t="shared" ref="Z107:AK107" si="239">32.4+20*LOG10(Z102)+20*LOG10(3925)</f>
        <v>93.161412486649652</v>
      </c>
      <c r="AA107" s="303">
        <f t="shared" si="239"/>
        <v>84.849434496419761</v>
      </c>
      <c r="AB107" s="303">
        <f t="shared" si="239"/>
        <v>79.85225667969307</v>
      </c>
      <c r="AC107" s="303">
        <f t="shared" si="239"/>
        <v>76.207039676008407</v>
      </c>
      <c r="AD107" s="303">
        <f t="shared" si="239"/>
        <v>73.284497804403586</v>
      </c>
      <c r="AE107" s="336">
        <f t="shared" si="239"/>
        <v>71.729144875427693</v>
      </c>
      <c r="AF107" s="303">
        <f t="shared" si="239"/>
        <v>66.425231702102423</v>
      </c>
      <c r="AG107" s="303">
        <f t="shared" si="239"/>
        <v>66.425231702102423</v>
      </c>
      <c r="AH107" s="303">
        <f t="shared" si="239"/>
        <v>66.425231702102423</v>
      </c>
      <c r="AI107" s="303">
        <f t="shared" si="239"/>
        <v>66.425231702102423</v>
      </c>
      <c r="AJ107" s="303">
        <f t="shared" si="239"/>
        <v>66.425231702102423</v>
      </c>
      <c r="AK107" s="304">
        <f t="shared" si="239"/>
        <v>66.425231702102423</v>
      </c>
      <c r="AL107" s="294" t="s">
        <v>3</v>
      </c>
      <c r="AM107" s="295" t="s">
        <v>1</v>
      </c>
      <c r="AN107" s="303">
        <f t="shared" ref="AN107:AY107" si="240">32.4+20*LOG10(AN102)+20*LOG10(3925)</f>
        <v>113.52503771759801</v>
      </c>
      <c r="AO107" s="303">
        <f t="shared" si="240"/>
        <v>108.6389999977113</v>
      </c>
      <c r="AP107" s="303">
        <f t="shared" si="240"/>
        <v>104.23899999838468</v>
      </c>
      <c r="AQ107" s="303">
        <f t="shared" si="240"/>
        <v>101.13900000522028</v>
      </c>
      <c r="AR107" s="303">
        <f t="shared" si="240"/>
        <v>98.70607287224216</v>
      </c>
      <c r="AS107" s="336">
        <f t="shared" si="240"/>
        <v>96.738999999065953</v>
      </c>
      <c r="AT107" s="303">
        <f t="shared" si="240"/>
        <v>101.49999999419703</v>
      </c>
      <c r="AU107" s="303">
        <f t="shared" si="240"/>
        <v>96.400000002288607</v>
      </c>
      <c r="AV107" s="303">
        <f t="shared" si="240"/>
        <v>92.00000000352928</v>
      </c>
      <c r="AW107" s="303">
        <f t="shared" si="240"/>
        <v>88.799999999045369</v>
      </c>
      <c r="AX107" s="303">
        <f t="shared" si="240"/>
        <v>86.399999988642946</v>
      </c>
      <c r="AY107" s="336">
        <f t="shared" si="240"/>
        <v>84.399999977787886</v>
      </c>
    </row>
    <row r="108" spans="10:51" ht="13" x14ac:dyDescent="0.3">
      <c r="J108" s="67" t="s">
        <v>33</v>
      </c>
      <c r="K108" s="41"/>
      <c r="L108" s="65"/>
      <c r="M108" s="69" t="s">
        <v>1</v>
      </c>
      <c r="N108" s="51">
        <v>2.2090000000000001</v>
      </c>
      <c r="O108" s="52">
        <v>2.2090000000000001</v>
      </c>
      <c r="P108" s="52">
        <v>2.2090000000000001</v>
      </c>
      <c r="Q108" s="52">
        <v>2.2090000000000001</v>
      </c>
      <c r="R108" s="52">
        <v>2.2090000000000001</v>
      </c>
      <c r="S108" s="53">
        <v>2.2090000000000001</v>
      </c>
      <c r="T108" s="51">
        <v>2.2090000000000001</v>
      </c>
      <c r="U108" s="52">
        <v>2.2090000000000001</v>
      </c>
      <c r="V108" s="52">
        <v>2.2090000000000001</v>
      </c>
      <c r="W108" s="52">
        <v>2.2090000000000001</v>
      </c>
      <c r="X108" s="52">
        <v>2.2090000000000001</v>
      </c>
      <c r="Y108" s="53">
        <v>2.2090000000000001</v>
      </c>
      <c r="Z108" s="302">
        <v>2.2090000000000001</v>
      </c>
      <c r="AA108" s="303">
        <v>2.2090000000000001</v>
      </c>
      <c r="AB108" s="303">
        <v>2.2090000000000001</v>
      </c>
      <c r="AC108" s="303">
        <v>2.2090000000000001</v>
      </c>
      <c r="AD108" s="303">
        <v>2.2090000000000001</v>
      </c>
      <c r="AE108" s="304">
        <v>2.2090000000000001</v>
      </c>
      <c r="AF108" s="302">
        <v>2.2090000000000001</v>
      </c>
      <c r="AG108" s="303">
        <v>2.2090000000000001</v>
      </c>
      <c r="AH108" s="303">
        <v>2.2090000000000001</v>
      </c>
      <c r="AI108" s="303">
        <v>2.2090000000000001</v>
      </c>
      <c r="AJ108" s="303">
        <v>2.2090000000000001</v>
      </c>
      <c r="AK108" s="304">
        <v>2.2090000000000001</v>
      </c>
      <c r="AL108" s="294" t="s">
        <v>33</v>
      </c>
      <c r="AM108" s="295" t="s">
        <v>1</v>
      </c>
      <c r="AN108" s="302">
        <v>2.2090000000000001</v>
      </c>
      <c r="AO108" s="303">
        <v>2.2090000000000001</v>
      </c>
      <c r="AP108" s="303">
        <v>2.2090000000000001</v>
      </c>
      <c r="AQ108" s="303">
        <v>2.2090000000000001</v>
      </c>
      <c r="AR108" s="303">
        <v>2.2090000000000001</v>
      </c>
      <c r="AS108" s="304">
        <v>2.2090000000000001</v>
      </c>
      <c r="AT108" s="302">
        <v>2.2090000000000001</v>
      </c>
      <c r="AU108" s="303">
        <v>2.2090000000000001</v>
      </c>
      <c r="AV108" s="303">
        <v>2.2090000000000001</v>
      </c>
      <c r="AW108" s="303">
        <v>2.2090000000000001</v>
      </c>
      <c r="AX108" s="303">
        <v>2.2090000000000001</v>
      </c>
      <c r="AY108" s="336">
        <v>2.2090000000000001</v>
      </c>
    </row>
    <row r="109" spans="10:51" ht="13" x14ac:dyDescent="0.3">
      <c r="J109" s="67" t="s">
        <v>34</v>
      </c>
      <c r="K109" s="41"/>
      <c r="L109" s="65"/>
      <c r="M109" s="69" t="s">
        <v>1</v>
      </c>
      <c r="N109" s="51">
        <v>2</v>
      </c>
      <c r="O109" s="52">
        <v>2</v>
      </c>
      <c r="P109" s="52">
        <v>2</v>
      </c>
      <c r="Q109" s="52">
        <v>2</v>
      </c>
      <c r="R109" s="52">
        <v>2</v>
      </c>
      <c r="S109" s="53">
        <v>2</v>
      </c>
      <c r="T109" s="51">
        <v>2</v>
      </c>
      <c r="U109" s="52">
        <v>2</v>
      </c>
      <c r="V109" s="52">
        <v>2</v>
      </c>
      <c r="W109" s="52">
        <v>2</v>
      </c>
      <c r="X109" s="52">
        <v>2</v>
      </c>
      <c r="Y109" s="53">
        <v>2</v>
      </c>
      <c r="Z109" s="302">
        <v>2</v>
      </c>
      <c r="AA109" s="303">
        <v>2</v>
      </c>
      <c r="AB109" s="303">
        <v>2</v>
      </c>
      <c r="AC109" s="303">
        <v>2</v>
      </c>
      <c r="AD109" s="303">
        <v>2</v>
      </c>
      <c r="AE109" s="304">
        <v>2</v>
      </c>
      <c r="AF109" s="302">
        <v>2</v>
      </c>
      <c r="AG109" s="303">
        <v>2</v>
      </c>
      <c r="AH109" s="303">
        <v>2</v>
      </c>
      <c r="AI109" s="303">
        <v>2</v>
      </c>
      <c r="AJ109" s="303">
        <v>2</v>
      </c>
      <c r="AK109" s="304">
        <v>2</v>
      </c>
      <c r="AL109" s="294" t="s">
        <v>34</v>
      </c>
      <c r="AM109" s="295" t="s">
        <v>1</v>
      </c>
      <c r="AN109" s="302">
        <v>2</v>
      </c>
      <c r="AO109" s="303">
        <v>2</v>
      </c>
      <c r="AP109" s="303">
        <v>2</v>
      </c>
      <c r="AQ109" s="303">
        <v>2</v>
      </c>
      <c r="AR109" s="303">
        <v>2</v>
      </c>
      <c r="AS109" s="304">
        <v>2</v>
      </c>
      <c r="AT109" s="302">
        <v>2</v>
      </c>
      <c r="AU109" s="303">
        <v>2</v>
      </c>
      <c r="AV109" s="303">
        <v>2</v>
      </c>
      <c r="AW109" s="303">
        <v>2</v>
      </c>
      <c r="AX109" s="303">
        <v>2</v>
      </c>
      <c r="AY109" s="336">
        <v>2</v>
      </c>
    </row>
    <row r="110" spans="10:51" ht="13" x14ac:dyDescent="0.3">
      <c r="J110" s="105" t="s">
        <v>35</v>
      </c>
      <c r="K110" s="96"/>
      <c r="L110" s="97"/>
      <c r="M110" s="98" t="s">
        <v>1</v>
      </c>
      <c r="N110" s="103">
        <f t="shared" ref="N110:S110" si="241">SUM(N107:N109)</f>
        <v>97.117370595008538</v>
      </c>
      <c r="O110" s="103">
        <f t="shared" si="241"/>
        <v>88.687851758261047</v>
      </c>
      <c r="P110" s="103">
        <f t="shared" si="241"/>
        <v>83.698808895808781</v>
      </c>
      <c r="Q110" s="103">
        <f t="shared" si="241"/>
        <v>79.847447789770854</v>
      </c>
      <c r="R110" s="103">
        <f t="shared" si="241"/>
        <v>76.91967845100632</v>
      </c>
      <c r="S110" s="106">
        <f t="shared" si="241"/>
        <v>75.938493461515321</v>
      </c>
      <c r="T110" s="103">
        <f t="shared" ref="T110:Y110" si="242">SUM(T107:T109)</f>
        <v>90.658974056510388</v>
      </c>
      <c r="U110" s="103">
        <f t="shared" si="242"/>
        <v>75.897508887145747</v>
      </c>
      <c r="V110" s="103">
        <f t="shared" si="242"/>
        <v>75.897508887145747</v>
      </c>
      <c r="W110" s="103">
        <f t="shared" si="242"/>
        <v>75.897508887145747</v>
      </c>
      <c r="X110" s="103">
        <f t="shared" si="242"/>
        <v>75.897508887145747</v>
      </c>
      <c r="Y110" s="106">
        <f t="shared" si="242"/>
        <v>75.897508887145747</v>
      </c>
      <c r="Z110" s="309">
        <f t="shared" ref="Z110:AK110" si="243">SUM(Z107:Z109)</f>
        <v>97.370412486649656</v>
      </c>
      <c r="AA110" s="309">
        <f t="shared" si="243"/>
        <v>89.058434496419764</v>
      </c>
      <c r="AB110" s="309">
        <f t="shared" si="243"/>
        <v>84.061256679693074</v>
      </c>
      <c r="AC110" s="309">
        <f t="shared" si="243"/>
        <v>80.41603967600841</v>
      </c>
      <c r="AD110" s="309">
        <f t="shared" si="243"/>
        <v>77.493497804403589</v>
      </c>
      <c r="AE110" s="311">
        <f t="shared" si="243"/>
        <v>75.938144875427696</v>
      </c>
      <c r="AF110" s="309">
        <f t="shared" si="243"/>
        <v>70.634231702102426</v>
      </c>
      <c r="AG110" s="309">
        <f t="shared" si="243"/>
        <v>70.634231702102426</v>
      </c>
      <c r="AH110" s="309">
        <f t="shared" si="243"/>
        <v>70.634231702102426</v>
      </c>
      <c r="AI110" s="309">
        <f t="shared" si="243"/>
        <v>70.634231702102426</v>
      </c>
      <c r="AJ110" s="309">
        <f t="shared" si="243"/>
        <v>70.634231702102426</v>
      </c>
      <c r="AK110" s="311">
        <f t="shared" si="243"/>
        <v>70.634231702102426</v>
      </c>
      <c r="AL110" s="312" t="s">
        <v>35</v>
      </c>
      <c r="AM110" s="313" t="s">
        <v>1</v>
      </c>
      <c r="AN110" s="308">
        <f t="shared" ref="AN110:AY110" si="244">SUM(AN107:AN109)</f>
        <v>117.73403771759801</v>
      </c>
      <c r="AO110" s="309">
        <f t="shared" si="244"/>
        <v>112.8479999977113</v>
      </c>
      <c r="AP110" s="309">
        <f t="shared" si="244"/>
        <v>108.44799999838469</v>
      </c>
      <c r="AQ110" s="309">
        <f t="shared" si="244"/>
        <v>105.34800000522029</v>
      </c>
      <c r="AR110" s="309">
        <f t="shared" si="244"/>
        <v>102.91507287224216</v>
      </c>
      <c r="AS110" s="311">
        <f t="shared" si="244"/>
        <v>100.94799999906596</v>
      </c>
      <c r="AT110" s="308">
        <f t="shared" si="244"/>
        <v>105.70899999419703</v>
      </c>
      <c r="AU110" s="309">
        <f t="shared" si="244"/>
        <v>100.60900000228861</v>
      </c>
      <c r="AV110" s="309">
        <f t="shared" si="244"/>
        <v>96.209000003529283</v>
      </c>
      <c r="AW110" s="309">
        <f t="shared" si="244"/>
        <v>93.008999999045372</v>
      </c>
      <c r="AX110" s="309">
        <f t="shared" si="244"/>
        <v>90.60899998864295</v>
      </c>
      <c r="AY110" s="337">
        <f t="shared" si="244"/>
        <v>88.608999977787889</v>
      </c>
    </row>
    <row r="111" spans="10:51" ht="13" x14ac:dyDescent="0.3">
      <c r="J111" s="107" t="s">
        <v>31</v>
      </c>
      <c r="K111" s="108"/>
      <c r="L111" s="109"/>
      <c r="M111" s="110" t="s">
        <v>4</v>
      </c>
      <c r="N111" s="112">
        <f t="shared" ref="N111:S111" si="245">N$98-N$110+N106</f>
        <v>-119.13513849433969</v>
      </c>
      <c r="O111" s="112">
        <f t="shared" si="245"/>
        <v>-119.11768916954182</v>
      </c>
      <c r="P111" s="112">
        <f t="shared" si="245"/>
        <v>-119.16700371833277</v>
      </c>
      <c r="Q111" s="112">
        <f t="shared" si="245"/>
        <v>-119.10361827007296</v>
      </c>
      <c r="R111" s="112">
        <f t="shared" si="245"/>
        <v>-119.15108461351622</v>
      </c>
      <c r="S111" s="113">
        <f t="shared" si="245"/>
        <v>-119.13849346151532</v>
      </c>
      <c r="T111" s="112">
        <f t="shared" ref="T111:Y111" si="246">T$98-T$110+T106</f>
        <v>-119.14062676315595</v>
      </c>
      <c r="U111" s="112">
        <f t="shared" si="246"/>
        <v>-119.09750888714575</v>
      </c>
      <c r="V111" s="112">
        <f t="shared" si="246"/>
        <v>-119.09750888714575</v>
      </c>
      <c r="W111" s="112">
        <f t="shared" si="246"/>
        <v>-119.09750888714575</v>
      </c>
      <c r="X111" s="112">
        <f t="shared" si="246"/>
        <v>-119.09750888714575</v>
      </c>
      <c r="Y111" s="113">
        <f t="shared" si="246"/>
        <v>-119.09750888714575</v>
      </c>
      <c r="Z111" s="315">
        <f t="shared" ref="Z111:AF111" si="247">Z$98-Z$110+Z106</f>
        <v>-119.1382105813644</v>
      </c>
      <c r="AA111" s="315">
        <f t="shared" si="247"/>
        <v>-119.13822061719357</v>
      </c>
      <c r="AB111" s="315">
        <f t="shared" si="247"/>
        <v>-119.13854914787105</v>
      </c>
      <c r="AC111" s="315">
        <f t="shared" si="247"/>
        <v>-119.13818948976086</v>
      </c>
      <c r="AD111" s="315">
        <f t="shared" si="247"/>
        <v>-119.13819031946517</v>
      </c>
      <c r="AE111" s="316">
        <f t="shared" si="247"/>
        <v>-119.1381448754277</v>
      </c>
      <c r="AF111" s="315">
        <f t="shared" si="247"/>
        <v>-124.83627730298251</v>
      </c>
      <c r="AG111" s="315">
        <f>AG$98-AG$110+AG106</f>
        <v>-125.83423170210243</v>
      </c>
      <c r="AH111" s="315">
        <f>AH$98-AH$110+AH106</f>
        <v>-125.83423170210243</v>
      </c>
      <c r="AI111" s="315">
        <f>AI$98-AI$110+AI106</f>
        <v>-125.83423170210243</v>
      </c>
      <c r="AJ111" s="315">
        <f>AJ$98-AJ$110+AJ106</f>
        <v>-125.83423170210243</v>
      </c>
      <c r="AK111" s="316">
        <f>AK$98-AK$110+AK106</f>
        <v>-125.83423170210243</v>
      </c>
      <c r="AL111" s="317" t="s">
        <v>31</v>
      </c>
      <c r="AM111" s="318" t="s">
        <v>4</v>
      </c>
      <c r="AN111" s="315">
        <f t="shared" ref="AN111:AY111" si="248">AN$98-AN$110+AN106</f>
        <v>-119.184037717598</v>
      </c>
      <c r="AO111" s="315">
        <f t="shared" si="248"/>
        <v>-119.12303521536843</v>
      </c>
      <c r="AP111" s="315">
        <f t="shared" si="248"/>
        <v>-119.13326938468875</v>
      </c>
      <c r="AQ111" s="315">
        <f t="shared" si="248"/>
        <v>-119.16266136192408</v>
      </c>
      <c r="AR111" s="315">
        <f t="shared" si="248"/>
        <v>-119.15767330873132</v>
      </c>
      <c r="AS111" s="316">
        <f t="shared" si="248"/>
        <v>-119.17435976081421</v>
      </c>
      <c r="AT111" s="315">
        <f t="shared" si="248"/>
        <v>-119.15899999419703</v>
      </c>
      <c r="AU111" s="315">
        <f t="shared" si="248"/>
        <v>-119.11282790548098</v>
      </c>
      <c r="AV111" s="315">
        <f t="shared" si="248"/>
        <v>-119.14694159827431</v>
      </c>
      <c r="AW111" s="315">
        <f t="shared" si="248"/>
        <v>-119.09816934273086</v>
      </c>
      <c r="AX111" s="315">
        <f t="shared" si="248"/>
        <v>-119.14042488503515</v>
      </c>
      <c r="AY111" s="316">
        <f t="shared" si="248"/>
        <v>-119.13842535860894</v>
      </c>
    </row>
    <row r="112" spans="10:51" ht="13" x14ac:dyDescent="0.3">
      <c r="J112" s="114" t="s">
        <v>66</v>
      </c>
      <c r="K112" s="115"/>
      <c r="L112" s="115"/>
      <c r="M112" s="116" t="s">
        <v>4</v>
      </c>
      <c r="N112" s="118">
        <f t="shared" ref="N112:AK112" si="249">$G$10</f>
        <v>-119.13818753952374</v>
      </c>
      <c r="O112" s="118">
        <f t="shared" si="249"/>
        <v>-119.13818753952374</v>
      </c>
      <c r="P112" s="118">
        <f t="shared" si="249"/>
        <v>-119.13818753952374</v>
      </c>
      <c r="Q112" s="118">
        <f t="shared" si="249"/>
        <v>-119.13818753952374</v>
      </c>
      <c r="R112" s="118">
        <f t="shared" si="249"/>
        <v>-119.13818753952374</v>
      </c>
      <c r="S112" s="118">
        <f t="shared" si="249"/>
        <v>-119.13818753952374</v>
      </c>
      <c r="T112" s="118">
        <f t="shared" si="249"/>
        <v>-119.13818753952374</v>
      </c>
      <c r="U112" s="118">
        <f t="shared" si="249"/>
        <v>-119.13818753952374</v>
      </c>
      <c r="V112" s="118">
        <f t="shared" si="249"/>
        <v>-119.13818753952374</v>
      </c>
      <c r="W112" s="118">
        <f t="shared" si="249"/>
        <v>-119.13818753952374</v>
      </c>
      <c r="X112" s="118">
        <f t="shared" si="249"/>
        <v>-119.13818753952374</v>
      </c>
      <c r="Y112" s="118">
        <f t="shared" si="249"/>
        <v>-119.13818753952374</v>
      </c>
      <c r="Z112" s="320">
        <f t="shared" si="249"/>
        <v>-119.13818753952374</v>
      </c>
      <c r="AA112" s="320">
        <f t="shared" si="249"/>
        <v>-119.13818753952374</v>
      </c>
      <c r="AB112" s="320">
        <f t="shared" si="249"/>
        <v>-119.13818753952374</v>
      </c>
      <c r="AC112" s="320">
        <f t="shared" si="249"/>
        <v>-119.13818753952374</v>
      </c>
      <c r="AD112" s="320">
        <f t="shared" si="249"/>
        <v>-119.13818753952374</v>
      </c>
      <c r="AE112" s="320">
        <f t="shared" si="249"/>
        <v>-119.13818753952374</v>
      </c>
      <c r="AF112" s="319">
        <f t="shared" si="249"/>
        <v>-119.13818753952374</v>
      </c>
      <c r="AG112" s="320">
        <f t="shared" si="249"/>
        <v>-119.13818753952374</v>
      </c>
      <c r="AH112" s="320">
        <f t="shared" si="249"/>
        <v>-119.13818753952374</v>
      </c>
      <c r="AI112" s="320">
        <f t="shared" si="249"/>
        <v>-119.13818753952374</v>
      </c>
      <c r="AJ112" s="320">
        <f t="shared" si="249"/>
        <v>-119.13818753952374</v>
      </c>
      <c r="AK112" s="321">
        <f t="shared" si="249"/>
        <v>-119.13818753952374</v>
      </c>
      <c r="AL112" s="322" t="s">
        <v>66</v>
      </c>
      <c r="AM112" s="323" t="s">
        <v>4</v>
      </c>
      <c r="AN112" s="319">
        <f>$G$10</f>
        <v>-119.13818753952374</v>
      </c>
      <c r="AO112" s="320">
        <f t="shared" ref="AO112:AY112" si="250">$G$10</f>
        <v>-119.13818753952374</v>
      </c>
      <c r="AP112" s="320">
        <f t="shared" si="250"/>
        <v>-119.13818753952374</v>
      </c>
      <c r="AQ112" s="320">
        <f t="shared" si="250"/>
        <v>-119.13818753952374</v>
      </c>
      <c r="AR112" s="320">
        <f t="shared" si="250"/>
        <v>-119.13818753952374</v>
      </c>
      <c r="AS112" s="320">
        <f t="shared" si="250"/>
        <v>-119.13818753952374</v>
      </c>
      <c r="AT112" s="319">
        <f>$G$10</f>
        <v>-119.13818753952374</v>
      </c>
      <c r="AU112" s="320">
        <f t="shared" si="250"/>
        <v>-119.13818753952374</v>
      </c>
      <c r="AV112" s="320">
        <f t="shared" si="250"/>
        <v>-119.13818753952374</v>
      </c>
      <c r="AW112" s="320">
        <f t="shared" si="250"/>
        <v>-119.13818753952374</v>
      </c>
      <c r="AX112" s="320">
        <f t="shared" si="250"/>
        <v>-119.13818753952374</v>
      </c>
      <c r="AY112" s="338">
        <f t="shared" si="250"/>
        <v>-119.13818753952374</v>
      </c>
    </row>
    <row r="113" spans="10:70" ht="13" x14ac:dyDescent="0.3">
      <c r="J113" s="67" t="s">
        <v>23</v>
      </c>
      <c r="K113" s="41"/>
      <c r="L113" s="65"/>
      <c r="M113" s="69" t="s">
        <v>1</v>
      </c>
      <c r="N113" s="57">
        <f t="shared" ref="N113:S113" si="251">N112-N111</f>
        <v>-3.0490451840563537E-3</v>
      </c>
      <c r="O113" s="58">
        <f t="shared" si="251"/>
        <v>-2.0498369981922338E-2</v>
      </c>
      <c r="P113" s="58">
        <f t="shared" si="251"/>
        <v>2.881617880902354E-2</v>
      </c>
      <c r="Q113" s="58">
        <f t="shared" si="251"/>
        <v>-3.4569269450784645E-2</v>
      </c>
      <c r="R113" s="58">
        <f t="shared" si="251"/>
        <v>1.2897073992476749E-2</v>
      </c>
      <c r="S113" s="59">
        <f t="shared" si="251"/>
        <v>3.0592199158263611E-4</v>
      </c>
      <c r="T113" s="57">
        <f t="shared" ref="T113:Y113" si="252">T112-T111</f>
        <v>2.4392236322086092E-3</v>
      </c>
      <c r="U113" s="58">
        <f t="shared" si="252"/>
        <v>-4.0678652377991398E-2</v>
      </c>
      <c r="V113" s="58">
        <f t="shared" si="252"/>
        <v>-4.0678652377991398E-2</v>
      </c>
      <c r="W113" s="58">
        <f t="shared" si="252"/>
        <v>-4.0678652377991398E-2</v>
      </c>
      <c r="X113" s="58">
        <f t="shared" si="252"/>
        <v>-4.0678652377991398E-2</v>
      </c>
      <c r="Y113" s="59">
        <f t="shared" si="252"/>
        <v>-4.0678652377991398E-2</v>
      </c>
      <c r="Z113" s="324">
        <f t="shared" ref="Z113:AK113" si="253">Z112-Z111</f>
        <v>2.3041840663040603E-5</v>
      </c>
      <c r="AA113" s="325">
        <f t="shared" si="253"/>
        <v>3.3077669826298006E-5</v>
      </c>
      <c r="AB113" s="325">
        <f t="shared" si="253"/>
        <v>3.6160834730480929E-4</v>
      </c>
      <c r="AC113" s="325">
        <f t="shared" si="253"/>
        <v>1.9502371202406721E-6</v>
      </c>
      <c r="AD113" s="325">
        <f t="shared" si="253"/>
        <v>2.7799414255014199E-6</v>
      </c>
      <c r="AE113" s="326">
        <f t="shared" si="253"/>
        <v>-4.2664096042699384E-5</v>
      </c>
      <c r="AF113" s="324">
        <f t="shared" si="253"/>
        <v>5.6980897634587677</v>
      </c>
      <c r="AG113" s="325">
        <f t="shared" si="253"/>
        <v>6.6960441625786871</v>
      </c>
      <c r="AH113" s="325">
        <f t="shared" si="253"/>
        <v>6.6960441625786871</v>
      </c>
      <c r="AI113" s="325">
        <f t="shared" si="253"/>
        <v>6.6960441625786871</v>
      </c>
      <c r="AJ113" s="325">
        <f t="shared" si="253"/>
        <v>6.6960441625786871</v>
      </c>
      <c r="AK113" s="326">
        <f t="shared" si="253"/>
        <v>6.6960441625786871</v>
      </c>
      <c r="AL113" s="294" t="s">
        <v>23</v>
      </c>
      <c r="AM113" s="295" t="s">
        <v>1</v>
      </c>
      <c r="AN113" s="324">
        <f t="shared" ref="AN113:AY113" si="254">AN112-AN111</f>
        <v>4.5850178074260839E-2</v>
      </c>
      <c r="AO113" s="325">
        <f t="shared" si="254"/>
        <v>-1.5152324155309316E-2</v>
      </c>
      <c r="AP113" s="325">
        <f t="shared" si="254"/>
        <v>-4.9181548349963577E-3</v>
      </c>
      <c r="AQ113" s="325">
        <f t="shared" si="254"/>
        <v>2.4473822400338463E-2</v>
      </c>
      <c r="AR113" s="325">
        <f t="shared" si="254"/>
        <v>1.9485769207577164E-2</v>
      </c>
      <c r="AS113" s="326">
        <f t="shared" si="254"/>
        <v>3.6172221290470929E-2</v>
      </c>
      <c r="AT113" s="324">
        <f t="shared" si="254"/>
        <v>2.0812454673290404E-2</v>
      </c>
      <c r="AU113" s="325">
        <f t="shared" si="254"/>
        <v>-2.5359634042757762E-2</v>
      </c>
      <c r="AV113" s="325">
        <f t="shared" si="254"/>
        <v>8.7540587505685608E-3</v>
      </c>
      <c r="AW113" s="325">
        <f t="shared" si="254"/>
        <v>-4.0018196792885874E-2</v>
      </c>
      <c r="AX113" s="325">
        <f t="shared" si="254"/>
        <v>2.2373455114035323E-3</v>
      </c>
      <c r="AY113" s="326">
        <f t="shared" si="254"/>
        <v>2.3781908519993067E-4</v>
      </c>
      <c r="BR113" s="261"/>
    </row>
    <row r="114" spans="10:70" ht="13.5" thickBot="1" x14ac:dyDescent="0.35">
      <c r="J114" s="120" t="s">
        <v>36</v>
      </c>
      <c r="K114" s="121"/>
      <c r="L114" s="122"/>
      <c r="M114" s="123" t="s">
        <v>37</v>
      </c>
      <c r="N114" s="124">
        <f t="shared" ref="N114:S114" si="255">1000*N99</f>
        <v>270</v>
      </c>
      <c r="O114" s="125">
        <f t="shared" si="255"/>
        <v>102</v>
      </c>
      <c r="P114" s="125">
        <f t="shared" si="255"/>
        <v>57</v>
      </c>
      <c r="Q114" s="125">
        <f t="shared" si="255"/>
        <v>36</v>
      </c>
      <c r="R114" s="125">
        <f t="shared" si="255"/>
        <v>25</v>
      </c>
      <c r="S114" s="126">
        <f t="shared" si="255"/>
        <v>22</v>
      </c>
      <c r="T114" s="124">
        <f t="shared" ref="T114:Y114" si="256">1000*T99</f>
        <v>66</v>
      </c>
      <c r="U114" s="125">
        <f t="shared" si="256"/>
        <v>8.6999999999999993</v>
      </c>
      <c r="V114" s="125">
        <f t="shared" si="256"/>
        <v>8.6999999999999993</v>
      </c>
      <c r="W114" s="125">
        <f t="shared" si="256"/>
        <v>8.6999999999999993</v>
      </c>
      <c r="X114" s="125">
        <f t="shared" si="256"/>
        <v>8.6999999999999993</v>
      </c>
      <c r="Y114" s="126">
        <f t="shared" si="256"/>
        <v>8.6999999999999993</v>
      </c>
      <c r="Z114" s="327">
        <f t="shared" ref="Z114:AK114" si="257">1000*Z99</f>
        <v>278.00411233735866</v>
      </c>
      <c r="AA114" s="328">
        <f t="shared" si="257"/>
        <v>106.51495064223364</v>
      </c>
      <c r="AB114" s="328">
        <f t="shared" si="257"/>
        <v>59.551031827945224</v>
      </c>
      <c r="AC114" s="328">
        <f t="shared" si="257"/>
        <v>38.673518163788493</v>
      </c>
      <c r="AD114" s="328">
        <f t="shared" si="257"/>
        <v>27.050668384701016</v>
      </c>
      <c r="AE114" s="329">
        <f t="shared" si="257"/>
        <v>22.185701576329777</v>
      </c>
      <c r="AF114" s="327">
        <f t="shared" si="257"/>
        <v>10</v>
      </c>
      <c r="AG114" s="328">
        <f t="shared" si="257"/>
        <v>10</v>
      </c>
      <c r="AH114" s="328">
        <f t="shared" si="257"/>
        <v>10</v>
      </c>
      <c r="AI114" s="328">
        <f t="shared" si="257"/>
        <v>10</v>
      </c>
      <c r="AJ114" s="328">
        <f t="shared" si="257"/>
        <v>10</v>
      </c>
      <c r="AK114" s="329">
        <f t="shared" si="257"/>
        <v>10</v>
      </c>
      <c r="AL114" s="330" t="s">
        <v>36</v>
      </c>
      <c r="AM114" s="331" t="s">
        <v>37</v>
      </c>
      <c r="AN114" s="327">
        <f t="shared" ref="AN114:AY114" si="258">1000*AN99</f>
        <v>2900.0943119999997</v>
      </c>
      <c r="AO114" s="328">
        <f t="shared" si="258"/>
        <v>1652.3803459999999</v>
      </c>
      <c r="AP114" s="328">
        <f t="shared" si="258"/>
        <v>995.65633800000001</v>
      </c>
      <c r="AQ114" s="328">
        <f t="shared" si="258"/>
        <v>696.80065500000001</v>
      </c>
      <c r="AR114" s="328">
        <f t="shared" si="258"/>
        <v>526.57574399999999</v>
      </c>
      <c r="AS114" s="329">
        <f t="shared" si="258"/>
        <v>419.86088000000001</v>
      </c>
      <c r="AT114" s="327">
        <f t="shared" si="258"/>
        <v>726.37132699999995</v>
      </c>
      <c r="AU114" s="328">
        <f t="shared" si="258"/>
        <v>403.789491</v>
      </c>
      <c r="AV114" s="328">
        <f t="shared" si="258"/>
        <v>243.30199299999998</v>
      </c>
      <c r="AW114" s="328">
        <f t="shared" si="258"/>
        <v>168.31765900000002</v>
      </c>
      <c r="AX114" s="328">
        <f t="shared" si="258"/>
        <v>127.67535099999999</v>
      </c>
      <c r="AY114" s="329">
        <f t="shared" si="258"/>
        <v>101.40885800000001</v>
      </c>
    </row>
    <row r="116" spans="10:70" ht="16" x14ac:dyDescent="0.4">
      <c r="M116" s="266"/>
    </row>
    <row r="117" spans="10:70" ht="16" x14ac:dyDescent="0.4">
      <c r="M117" s="266"/>
    </row>
    <row r="118" spans="10:70" ht="16" x14ac:dyDescent="0.4">
      <c r="M118" s="266"/>
    </row>
    <row r="119" spans="10:70" ht="16" x14ac:dyDescent="0.4">
      <c r="M119" s="266"/>
      <c r="O119" s="73"/>
    </row>
    <row r="120" spans="10:70" ht="16" x14ac:dyDescent="0.4">
      <c r="M120" s="266"/>
    </row>
    <row r="124" spans="10:70" x14ac:dyDescent="0.25">
      <c r="L124" s="184"/>
      <c r="M124" s="184"/>
      <c r="N124" s="184"/>
      <c r="V124" s="185"/>
      <c r="W124" s="184"/>
      <c r="X124" s="184"/>
      <c r="Y124" s="184"/>
      <c r="Z124" s="184"/>
      <c r="AA124" s="184"/>
      <c r="AB124" s="184"/>
      <c r="AC124" s="184"/>
    </row>
    <row r="125" spans="10:70" ht="13" x14ac:dyDescent="0.3">
      <c r="L125" s="183"/>
      <c r="M125" s="184"/>
      <c r="N125" s="184"/>
      <c r="V125" s="183"/>
      <c r="W125" s="183"/>
      <c r="X125" s="183"/>
      <c r="Y125" s="183"/>
      <c r="Z125" s="183"/>
      <c r="AA125" s="184"/>
      <c r="AB125" s="184"/>
      <c r="AC125" s="184"/>
    </row>
    <row r="126" spans="10:70" x14ac:dyDescent="0.25">
      <c r="L126" s="184"/>
      <c r="M126" s="184"/>
      <c r="N126" s="184"/>
      <c r="V126" s="184"/>
      <c r="W126" s="184"/>
      <c r="X126" s="184"/>
      <c r="Y126" s="184"/>
      <c r="Z126" s="184"/>
      <c r="AA126" s="184"/>
      <c r="AB126" s="184"/>
      <c r="AC126" s="184"/>
    </row>
    <row r="127" spans="10:70" x14ac:dyDescent="0.25">
      <c r="L127" s="184"/>
      <c r="M127" s="184"/>
      <c r="N127" s="184"/>
      <c r="V127" s="184"/>
      <c r="W127" s="184"/>
      <c r="X127" s="184"/>
      <c r="Y127" s="184"/>
      <c r="Z127" s="184"/>
      <c r="AA127" s="184"/>
      <c r="AB127" s="184"/>
      <c r="AC127" s="184"/>
    </row>
    <row r="128" spans="10:70" x14ac:dyDescent="0.25">
      <c r="L128" s="184"/>
      <c r="M128" s="184"/>
      <c r="N128" s="184"/>
      <c r="V128" s="184"/>
      <c r="W128" s="184"/>
      <c r="X128" s="184"/>
      <c r="Y128" s="184"/>
      <c r="Z128" s="184"/>
      <c r="AA128" s="184"/>
      <c r="AB128" s="184"/>
      <c r="AC128" s="184"/>
    </row>
    <row r="129" spans="12:29" x14ac:dyDescent="0.25">
      <c r="L129" s="184"/>
      <c r="M129" s="184"/>
      <c r="N129" s="184"/>
      <c r="V129" s="184"/>
      <c r="W129" s="184"/>
      <c r="X129" s="184"/>
      <c r="Y129" s="184"/>
      <c r="Z129" s="184"/>
      <c r="AA129" s="184"/>
      <c r="AB129" s="184"/>
      <c r="AC129" s="184"/>
    </row>
    <row r="130" spans="12:29" x14ac:dyDescent="0.25">
      <c r="L130" s="184"/>
      <c r="M130" s="184"/>
      <c r="N130" s="184"/>
      <c r="V130" s="184"/>
      <c r="W130" s="184"/>
      <c r="X130" s="184"/>
      <c r="Y130" s="184"/>
      <c r="Z130" s="184"/>
      <c r="AA130" s="184"/>
      <c r="AB130" s="184"/>
      <c r="AC130" s="184"/>
    </row>
    <row r="131" spans="12:29" x14ac:dyDescent="0.25">
      <c r="L131" s="184"/>
      <c r="M131" s="184"/>
      <c r="N131" s="184"/>
      <c r="V131" s="184"/>
      <c r="W131" s="185"/>
      <c r="X131" s="184"/>
      <c r="Y131" s="184"/>
      <c r="Z131" s="184"/>
      <c r="AA131" s="184"/>
      <c r="AB131" s="184"/>
      <c r="AC131" s="184"/>
    </row>
    <row r="132" spans="12:29" x14ac:dyDescent="0.25">
      <c r="L132" s="184"/>
      <c r="M132" s="184"/>
      <c r="N132" s="184"/>
      <c r="V132" s="184"/>
      <c r="W132" s="184"/>
      <c r="X132" s="184"/>
      <c r="Y132" s="184"/>
      <c r="Z132" s="184"/>
      <c r="AA132" s="184"/>
      <c r="AB132" s="184"/>
      <c r="AC132" s="184"/>
    </row>
    <row r="133" spans="12:29" x14ac:dyDescent="0.25">
      <c r="L133" s="184"/>
      <c r="M133" s="184"/>
      <c r="N133" s="184"/>
      <c r="V133" s="184"/>
      <c r="W133" s="184"/>
      <c r="X133" s="184"/>
      <c r="Y133" s="184"/>
      <c r="Z133" s="184"/>
      <c r="AA133" s="184"/>
      <c r="AB133" s="184"/>
      <c r="AC133" s="184"/>
    </row>
    <row r="134" spans="12:29" x14ac:dyDescent="0.25">
      <c r="L134" s="184"/>
      <c r="M134" s="184"/>
      <c r="N134" s="184"/>
      <c r="V134" s="184"/>
      <c r="W134" s="184"/>
      <c r="X134" s="184"/>
      <c r="Y134" s="184"/>
      <c r="Z134" s="184"/>
      <c r="AA134" s="184"/>
      <c r="AB134" s="184"/>
      <c r="AC134" s="184"/>
    </row>
    <row r="135" spans="12:29" x14ac:dyDescent="0.25">
      <c r="L135" s="184"/>
      <c r="M135" s="184"/>
      <c r="N135" s="184"/>
      <c r="V135" s="184"/>
      <c r="W135" s="184"/>
      <c r="X135" s="184"/>
      <c r="Y135" s="184"/>
      <c r="Z135" s="184"/>
      <c r="AA135" s="184"/>
      <c r="AB135" s="184"/>
      <c r="AC135" s="184"/>
    </row>
    <row r="136" spans="12:29" x14ac:dyDescent="0.25">
      <c r="L136" s="184"/>
      <c r="M136" s="184"/>
      <c r="N136" s="184"/>
      <c r="V136" s="184"/>
      <c r="W136" s="184"/>
      <c r="X136" s="184"/>
      <c r="Y136" s="184"/>
      <c r="Z136" s="184"/>
      <c r="AA136" s="184"/>
      <c r="AB136" s="184"/>
      <c r="AC136" s="184"/>
    </row>
    <row r="137" spans="12:29" x14ac:dyDescent="0.25">
      <c r="L137" s="184"/>
      <c r="M137" s="184"/>
      <c r="N137" s="184"/>
      <c r="V137" s="184"/>
      <c r="W137" s="184"/>
      <c r="X137" s="184"/>
      <c r="Y137" s="184"/>
      <c r="Z137" s="184"/>
      <c r="AA137" s="184"/>
      <c r="AB137" s="184"/>
      <c r="AC137" s="184"/>
    </row>
    <row r="138" spans="12:29" x14ac:dyDescent="0.25">
      <c r="L138" s="184"/>
      <c r="M138" s="184"/>
      <c r="N138" s="184"/>
      <c r="V138" s="184"/>
      <c r="W138" s="184"/>
      <c r="X138" s="184"/>
      <c r="Y138" s="184"/>
      <c r="Z138" s="184"/>
      <c r="AA138" s="184"/>
      <c r="AB138" s="184"/>
      <c r="AC138" s="184"/>
    </row>
    <row r="139" spans="12:29" x14ac:dyDescent="0.25">
      <c r="L139" s="184"/>
      <c r="M139" s="184"/>
      <c r="N139" s="184"/>
      <c r="V139" s="184"/>
      <c r="W139" s="184"/>
      <c r="X139" s="184"/>
      <c r="Y139" s="184"/>
      <c r="Z139" s="184"/>
      <c r="AA139" s="184"/>
      <c r="AB139" s="184"/>
      <c r="AC139" s="184"/>
    </row>
    <row r="140" spans="12:29" x14ac:dyDescent="0.25">
      <c r="L140" s="184"/>
      <c r="M140" s="184"/>
      <c r="N140" s="184"/>
      <c r="V140" s="184"/>
      <c r="W140" s="184"/>
      <c r="X140" s="184"/>
      <c r="Y140" s="184"/>
      <c r="Z140" s="184"/>
      <c r="AA140" s="184"/>
      <c r="AB140" s="184"/>
      <c r="AC140" s="184"/>
    </row>
    <row r="141" spans="12:29" x14ac:dyDescent="0.25">
      <c r="L141" s="184"/>
      <c r="M141" s="184"/>
      <c r="N141" s="184"/>
      <c r="V141" s="184"/>
      <c r="W141" s="184"/>
      <c r="X141" s="184"/>
      <c r="Y141" s="184"/>
      <c r="Z141" s="184"/>
      <c r="AA141" s="184"/>
      <c r="AB141" s="184"/>
      <c r="AC141" s="184"/>
    </row>
    <row r="142" spans="12:29" x14ac:dyDescent="0.25">
      <c r="L142" s="184"/>
      <c r="M142" s="184"/>
      <c r="N142" s="184"/>
      <c r="V142" s="184"/>
      <c r="W142" s="184"/>
      <c r="X142" s="184"/>
      <c r="Y142" s="184"/>
      <c r="Z142" s="184"/>
      <c r="AA142" s="184"/>
      <c r="AB142" s="184"/>
      <c r="AC142" s="184"/>
    </row>
    <row r="143" spans="12:29" x14ac:dyDescent="0.25">
      <c r="L143" s="184"/>
      <c r="M143" s="184"/>
      <c r="N143" s="184"/>
      <c r="V143" s="184"/>
      <c r="W143" s="184"/>
      <c r="X143" s="184"/>
      <c r="Y143" s="184"/>
      <c r="Z143" s="184"/>
      <c r="AA143" s="184"/>
      <c r="AB143" s="184"/>
      <c r="AC143" s="184"/>
    </row>
    <row r="144" spans="12:29" x14ac:dyDescent="0.25">
      <c r="L144" s="184"/>
      <c r="M144" s="184"/>
      <c r="N144" s="184"/>
      <c r="V144" s="184"/>
      <c r="W144" s="184"/>
      <c r="X144" s="184"/>
      <c r="Y144" s="184"/>
      <c r="Z144" s="184"/>
      <c r="AA144" s="184"/>
      <c r="AB144" s="184"/>
      <c r="AC144" s="184"/>
    </row>
    <row r="145" spans="12:29" x14ac:dyDescent="0.25">
      <c r="L145" s="184"/>
      <c r="M145" s="184"/>
      <c r="N145" s="184"/>
      <c r="V145" s="184"/>
      <c r="W145" s="184"/>
      <c r="X145" s="184"/>
      <c r="Y145" s="184"/>
      <c r="Z145" s="184"/>
      <c r="AA145" s="184"/>
      <c r="AB145" s="184"/>
      <c r="AC145" s="184"/>
    </row>
    <row r="146" spans="12:29" x14ac:dyDescent="0.25">
      <c r="L146" s="184"/>
      <c r="M146" s="184"/>
      <c r="N146" s="184"/>
      <c r="V146" s="184"/>
      <c r="W146" s="184"/>
      <c r="X146" s="184"/>
      <c r="Y146" s="184"/>
      <c r="Z146" s="184"/>
      <c r="AA146" s="184"/>
      <c r="AB146" s="184"/>
      <c r="AC146" s="184"/>
    </row>
    <row r="147" spans="12:29" x14ac:dyDescent="0.25">
      <c r="L147" s="184"/>
      <c r="M147" s="184"/>
      <c r="N147" s="184"/>
      <c r="V147" s="184"/>
      <c r="W147" s="184"/>
      <c r="X147" s="184"/>
      <c r="Y147" s="184"/>
      <c r="Z147" s="184"/>
      <c r="AA147" s="184"/>
      <c r="AB147" s="184"/>
      <c r="AC147" s="184"/>
    </row>
    <row r="148" spans="12:29" x14ac:dyDescent="0.25">
      <c r="L148" s="184"/>
      <c r="M148" s="184"/>
      <c r="N148" s="184"/>
      <c r="V148" s="184"/>
      <c r="W148" s="184"/>
      <c r="X148" s="184"/>
      <c r="Y148" s="184"/>
      <c r="Z148" s="184"/>
      <c r="AA148" s="184"/>
      <c r="AB148" s="184"/>
      <c r="AC148" s="184"/>
    </row>
    <row r="149" spans="12:29" x14ac:dyDescent="0.25">
      <c r="L149" s="184"/>
      <c r="M149" s="184"/>
      <c r="N149" s="184"/>
      <c r="V149" s="184"/>
      <c r="W149" s="184"/>
      <c r="X149" s="184"/>
      <c r="Y149" s="184"/>
      <c r="Z149" s="184"/>
      <c r="AA149" s="184"/>
      <c r="AB149" s="184"/>
      <c r="AC149" s="184"/>
    </row>
    <row r="150" spans="12:29" x14ac:dyDescent="0.25">
      <c r="L150" s="184"/>
      <c r="M150" s="184"/>
      <c r="N150" s="184"/>
      <c r="V150" s="184"/>
      <c r="W150" s="184"/>
      <c r="X150" s="184"/>
      <c r="Y150" s="184"/>
      <c r="Z150" s="184"/>
      <c r="AA150" s="184"/>
      <c r="AB150" s="184"/>
      <c r="AC150" s="184"/>
    </row>
    <row r="151" spans="12:29" x14ac:dyDescent="0.25">
      <c r="L151" s="184"/>
      <c r="M151" s="184"/>
      <c r="N151" s="184"/>
      <c r="V151" s="184"/>
      <c r="W151" s="184"/>
      <c r="X151" s="184"/>
      <c r="Y151" s="184"/>
      <c r="Z151" s="184"/>
      <c r="AA151" s="184"/>
      <c r="AB151" s="184"/>
      <c r="AC151" s="184"/>
    </row>
    <row r="152" spans="12:29" x14ac:dyDescent="0.25">
      <c r="L152" s="184"/>
      <c r="M152" s="184"/>
      <c r="N152" s="184"/>
      <c r="V152" s="184"/>
      <c r="W152" s="184"/>
      <c r="X152" s="184"/>
      <c r="Y152" s="184"/>
      <c r="Z152" s="184"/>
      <c r="AA152" s="184"/>
      <c r="AB152" s="184"/>
      <c r="AC152" s="184"/>
    </row>
    <row r="153" spans="12:29" x14ac:dyDescent="0.25">
      <c r="L153" s="184"/>
      <c r="M153" s="184"/>
      <c r="N153" s="184"/>
      <c r="V153" s="184"/>
      <c r="W153" s="184"/>
      <c r="X153" s="184"/>
      <c r="Y153" s="184"/>
      <c r="Z153" s="184"/>
      <c r="AA153" s="184"/>
      <c r="AB153" s="184"/>
      <c r="AC153" s="184"/>
    </row>
    <row r="154" spans="12:29" x14ac:dyDescent="0.25">
      <c r="L154" s="184"/>
      <c r="M154" s="184"/>
      <c r="N154" s="184"/>
      <c r="V154" s="184"/>
      <c r="W154" s="184"/>
      <c r="X154" s="184"/>
      <c r="Y154" s="184"/>
      <c r="Z154" s="184"/>
      <c r="AA154" s="184"/>
      <c r="AB154" s="184"/>
      <c r="AC154" s="184"/>
    </row>
    <row r="155" spans="12:29" x14ac:dyDescent="0.25">
      <c r="L155" s="184"/>
      <c r="M155" s="184"/>
      <c r="N155" s="184"/>
      <c r="V155" s="184"/>
      <c r="W155" s="184"/>
      <c r="X155" s="184"/>
      <c r="Y155" s="184"/>
      <c r="Z155" s="184"/>
      <c r="AA155" s="184"/>
      <c r="AB155" s="184"/>
      <c r="AC155" s="184"/>
    </row>
    <row r="156" spans="12:29" x14ac:dyDescent="0.25">
      <c r="L156" s="184"/>
      <c r="M156" s="184"/>
      <c r="N156" s="184"/>
      <c r="V156" s="184"/>
      <c r="W156" s="184"/>
      <c r="X156" s="184"/>
      <c r="Y156" s="184"/>
      <c r="Z156" s="184"/>
      <c r="AA156" s="184"/>
      <c r="AB156" s="184"/>
      <c r="AC156" s="184"/>
    </row>
    <row r="157" spans="12:29" x14ac:dyDescent="0.25">
      <c r="L157" s="184"/>
      <c r="M157" s="184"/>
      <c r="N157" s="184"/>
      <c r="V157" s="184"/>
      <c r="W157" s="184"/>
      <c r="X157" s="184"/>
      <c r="Y157" s="184"/>
      <c r="Z157" s="184"/>
      <c r="AA157" s="184"/>
      <c r="AB157" s="184"/>
      <c r="AC157" s="184"/>
    </row>
    <row r="158" spans="12:29" x14ac:dyDescent="0.25">
      <c r="V158" s="184"/>
      <c r="W158" s="184"/>
      <c r="X158" s="184"/>
      <c r="Y158" s="184"/>
      <c r="Z158" s="184"/>
      <c r="AA158" s="184"/>
      <c r="AB158" s="184"/>
      <c r="AC158" s="184"/>
    </row>
    <row r="159" spans="12:29" x14ac:dyDescent="0.25">
      <c r="V159" s="184"/>
      <c r="W159" s="184"/>
      <c r="X159" s="184"/>
      <c r="Y159" s="184"/>
      <c r="Z159" s="184"/>
      <c r="AA159" s="184"/>
      <c r="AB159" s="184"/>
      <c r="AC159" s="184"/>
    </row>
    <row r="160" spans="12:29" x14ac:dyDescent="0.25">
      <c r="V160" s="184"/>
      <c r="W160" s="184"/>
      <c r="X160" s="184"/>
      <c r="Y160" s="184"/>
      <c r="Z160" s="184"/>
      <c r="AA160" s="184"/>
      <c r="AB160" s="184"/>
      <c r="AC160" s="184"/>
    </row>
    <row r="161" spans="22:29" x14ac:dyDescent="0.25">
      <c r="V161" s="184"/>
      <c r="W161" s="184"/>
      <c r="X161" s="184"/>
      <c r="Y161" s="184"/>
      <c r="Z161" s="184"/>
      <c r="AA161" s="184"/>
      <c r="AB161" s="184"/>
      <c r="AC161" s="184"/>
    </row>
    <row r="162" spans="22:29" x14ac:dyDescent="0.25">
      <c r="V162" s="184"/>
      <c r="W162" s="184"/>
      <c r="X162" s="184"/>
      <c r="Y162" s="184"/>
      <c r="Z162" s="184"/>
      <c r="AA162" s="184"/>
      <c r="AB162" s="184"/>
      <c r="AC162" s="184"/>
    </row>
    <row r="163" spans="22:29" x14ac:dyDescent="0.25">
      <c r="V163" s="184"/>
      <c r="W163" s="184"/>
      <c r="X163" s="184"/>
      <c r="Y163" s="184"/>
      <c r="Z163" s="184"/>
      <c r="AA163" s="184"/>
      <c r="AB163" s="184"/>
      <c r="AC163" s="184"/>
    </row>
    <row r="164" spans="22:29" x14ac:dyDescent="0.25">
      <c r="V164" s="184"/>
      <c r="W164" s="184"/>
      <c r="X164" s="184"/>
      <c r="Y164" s="184"/>
      <c r="Z164" s="184"/>
      <c r="AA164" s="184"/>
      <c r="AB164" s="184"/>
      <c r="AC164" s="184"/>
    </row>
    <row r="170" spans="22:29" x14ac:dyDescent="0.25">
      <c r="W170" s="184"/>
      <c r="X170" s="184"/>
      <c r="Y170" s="184"/>
      <c r="Z170" s="184"/>
      <c r="AA170" s="184"/>
      <c r="AB170" s="184"/>
    </row>
    <row r="171" spans="22:29" x14ac:dyDescent="0.25">
      <c r="W171" s="185"/>
      <c r="X171" s="184"/>
      <c r="Y171" s="184"/>
      <c r="Z171" s="184"/>
      <c r="AA171" s="184"/>
      <c r="AB171" s="184"/>
    </row>
    <row r="172" spans="22:29" ht="13" x14ac:dyDescent="0.3">
      <c r="W172" s="183"/>
      <c r="X172" s="183"/>
      <c r="Y172" s="183"/>
      <c r="Z172" s="183"/>
      <c r="AA172" s="183"/>
      <c r="AB172" s="184"/>
    </row>
    <row r="173" spans="22:29" x14ac:dyDescent="0.25">
      <c r="W173" s="184"/>
      <c r="X173" s="184"/>
      <c r="Y173" s="184"/>
      <c r="Z173" s="184"/>
      <c r="AA173" s="184"/>
      <c r="AB173" s="184"/>
    </row>
    <row r="174" spans="22:29" x14ac:dyDescent="0.25">
      <c r="W174" s="184"/>
      <c r="X174" s="184"/>
      <c r="Y174" s="184"/>
      <c r="Z174" s="184"/>
      <c r="AA174" s="184"/>
      <c r="AB174" s="184"/>
    </row>
  </sheetData>
  <mergeCells count="6">
    <mergeCell ref="AN6:AS6"/>
    <mergeCell ref="Z6:AE6"/>
    <mergeCell ref="AF6:AK6"/>
    <mergeCell ref="B11:E11"/>
    <mergeCell ref="N6:S6"/>
    <mergeCell ref="T6:Y6"/>
  </mergeCells>
  <phoneticPr fontId="3" type="noConversion"/>
  <conditionalFormatting sqref="AN95:AY95 AN41:AY41 AN59:AY59 AN77:AY77 AN23:AY23 AN113:AY113 CK41:CV43 CH41:CI43 N95:AK95 N41:AK41 N59:AK59 N77:AK77 N23:AK23 N113:AK113">
    <cfRule type="cellIs" dxfId="0" priority="11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tabSelected="1" topLeftCell="A70" workbookViewId="0">
      <selection activeCell="A79" sqref="A79:G87"/>
    </sheetView>
  </sheetViews>
  <sheetFormatPr defaultRowHeight="12.5" x14ac:dyDescent="0.25"/>
  <sheetData>
    <row r="1" spans="1:15" ht="13.5" thickBot="1" x14ac:dyDescent="0.35">
      <c r="A1" s="339" t="s">
        <v>89</v>
      </c>
      <c r="I1" s="378" t="s">
        <v>84</v>
      </c>
      <c r="J1" s="379"/>
      <c r="K1" s="379"/>
      <c r="L1" s="379"/>
      <c r="M1" s="379"/>
      <c r="N1" s="379"/>
      <c r="O1" s="380"/>
    </row>
    <row r="2" spans="1:15" ht="13.5" thickBot="1" x14ac:dyDescent="0.35">
      <c r="A2" s="377" t="s">
        <v>85</v>
      </c>
      <c r="B2" s="377"/>
      <c r="C2" s="377"/>
      <c r="D2" s="377"/>
      <c r="E2" s="377"/>
      <c r="F2" s="377"/>
      <c r="G2" s="377"/>
      <c r="I2" s="377" t="s">
        <v>85</v>
      </c>
      <c r="J2" s="377"/>
      <c r="K2" s="377"/>
      <c r="L2" s="377"/>
      <c r="M2" s="377"/>
      <c r="N2" s="377"/>
      <c r="O2" s="377"/>
    </row>
    <row r="3" spans="1:15" ht="13" x14ac:dyDescent="0.3">
      <c r="A3" s="189"/>
      <c r="B3" s="386" t="s">
        <v>73</v>
      </c>
      <c r="C3" s="386"/>
      <c r="D3" s="386"/>
      <c r="E3" s="386"/>
      <c r="F3" s="386"/>
      <c r="G3" s="387"/>
      <c r="I3" s="189"/>
      <c r="J3" s="386" t="s">
        <v>73</v>
      </c>
      <c r="K3" s="386"/>
      <c r="L3" s="386"/>
      <c r="M3" s="386"/>
      <c r="N3" s="386"/>
      <c r="O3" s="387"/>
    </row>
    <row r="4" spans="1:15" ht="13" x14ac:dyDescent="0.3">
      <c r="A4" s="5"/>
      <c r="B4" s="384" t="s">
        <v>63</v>
      </c>
      <c r="C4" s="384"/>
      <c r="D4" s="384"/>
      <c r="E4" s="384"/>
      <c r="F4" s="384"/>
      <c r="G4" s="385"/>
      <c r="I4" s="5"/>
      <c r="J4" s="384" t="s">
        <v>63</v>
      </c>
      <c r="K4" s="384"/>
      <c r="L4" s="384"/>
      <c r="M4" s="384"/>
      <c r="N4" s="384"/>
      <c r="O4" s="385"/>
    </row>
    <row r="5" spans="1:15" ht="13.5" thickBot="1" x14ac:dyDescent="0.35">
      <c r="A5" s="161" t="s">
        <v>64</v>
      </c>
      <c r="B5" s="159">
        <v>5</v>
      </c>
      <c r="C5" s="159">
        <v>10</v>
      </c>
      <c r="D5" s="159">
        <v>15</v>
      </c>
      <c r="E5" s="159">
        <v>20</v>
      </c>
      <c r="F5" s="159">
        <v>25</v>
      </c>
      <c r="G5" s="160">
        <v>30</v>
      </c>
      <c r="I5" s="161" t="s">
        <v>64</v>
      </c>
      <c r="J5" s="159">
        <v>5</v>
      </c>
      <c r="K5" s="159">
        <v>10</v>
      </c>
      <c r="L5" s="159">
        <v>15</v>
      </c>
      <c r="M5" s="159">
        <v>20</v>
      </c>
      <c r="N5" s="159">
        <v>25</v>
      </c>
      <c r="O5" s="160">
        <v>30</v>
      </c>
    </row>
    <row r="6" spans="1:15" ht="13" x14ac:dyDescent="0.3">
      <c r="A6" s="162" t="s">
        <v>58</v>
      </c>
      <c r="B6" s="17">
        <f>'Long Term'!AT22</f>
        <v>13398.476533843603</v>
      </c>
      <c r="C6" s="90">
        <f>'Long Term'!AU22</f>
        <v>5628.8073475327828</v>
      </c>
      <c r="D6" s="90">
        <f>'Long Term'!AV22</f>
        <v>3388.9578300498147</v>
      </c>
      <c r="E6" s="90">
        <f>'Long Term'!AW22</f>
        <v>2364.3386929501116</v>
      </c>
      <c r="F6" s="90">
        <f>'Long Term'!AX22</f>
        <v>1788.2179324621936</v>
      </c>
      <c r="G6" s="18">
        <f>'Long Term'!AY22</f>
        <v>1423.3544029243828</v>
      </c>
      <c r="I6" s="162" t="s">
        <v>58</v>
      </c>
      <c r="J6" s="17">
        <v>13398.476533843603</v>
      </c>
      <c r="K6" s="90">
        <v>5628.8073475327828</v>
      </c>
      <c r="L6" s="90">
        <v>3388.9578300498147</v>
      </c>
      <c r="M6" s="90">
        <v>2364.3386929501116</v>
      </c>
      <c r="N6" s="90">
        <v>1788.2179324621936</v>
      </c>
      <c r="O6" s="18">
        <v>1423.3544029243828</v>
      </c>
    </row>
    <row r="7" spans="1:15" ht="13" x14ac:dyDescent="0.3">
      <c r="A7" s="162" t="s">
        <v>59</v>
      </c>
      <c r="B7" s="17">
        <f>'Long Term'!AT40</f>
        <v>13426.875119446377</v>
      </c>
      <c r="C7" s="90">
        <f>'Long Term'!AU40</f>
        <v>5642.7329154672825</v>
      </c>
      <c r="D7" s="90">
        <f>'Long Term'!AV40</f>
        <v>3397.8926578400606</v>
      </c>
      <c r="E7" s="90">
        <f>'Long Term'!AW40</f>
        <v>2370.6401528840897</v>
      </c>
      <c r="F7" s="90">
        <f>'Long Term'!AX40</f>
        <v>1792.8207033774984</v>
      </c>
      <c r="G7" s="18">
        <f>'Long Term'!AY40</f>
        <v>1426.7200989504834</v>
      </c>
      <c r="I7" s="162" t="s">
        <v>59</v>
      </c>
      <c r="J7" s="17">
        <v>13426.875119446377</v>
      </c>
      <c r="K7" s="90">
        <v>5642.7329154672825</v>
      </c>
      <c r="L7" s="90">
        <v>3397.8926578400606</v>
      </c>
      <c r="M7" s="90">
        <v>2370.6401528840897</v>
      </c>
      <c r="N7" s="90">
        <v>1792.8207033774984</v>
      </c>
      <c r="O7" s="18">
        <v>1426.7200989504834</v>
      </c>
    </row>
    <row r="8" spans="1:15" ht="13" x14ac:dyDescent="0.3">
      <c r="A8" s="162" t="s">
        <v>60</v>
      </c>
      <c r="B8" s="17">
        <f>'Long Term'!AT58</f>
        <v>9228.5280625159485</v>
      </c>
      <c r="C8" s="90">
        <f>'Long Term'!AU58</f>
        <v>3877.4112255653395</v>
      </c>
      <c r="D8" s="90">
        <f>'Long Term'!AV58</f>
        <v>2334.2881594810283</v>
      </c>
      <c r="E8" s="90">
        <f>'Long Term'!AW58</f>
        <v>1628.0944776724962</v>
      </c>
      <c r="F8" s="90">
        <f>'Long Term'!AX58</f>
        <v>1230.7959141372266</v>
      </c>
      <c r="G8" s="18">
        <f>'Long Term'!AY58</f>
        <v>978.9978765624121</v>
      </c>
      <c r="I8" s="162" t="s">
        <v>60</v>
      </c>
      <c r="J8" s="17">
        <v>9228.5280625159485</v>
      </c>
      <c r="K8" s="90">
        <v>3877.4112255653395</v>
      </c>
      <c r="L8" s="90">
        <v>2334.2881594810283</v>
      </c>
      <c r="M8" s="90">
        <v>1628.0944776724962</v>
      </c>
      <c r="N8" s="90">
        <v>1230.7959141372266</v>
      </c>
      <c r="O8" s="18">
        <v>978.9978765624121</v>
      </c>
    </row>
    <row r="9" spans="1:15" ht="13" x14ac:dyDescent="0.3">
      <c r="A9" s="162" t="s">
        <v>61</v>
      </c>
      <c r="B9" s="17">
        <f>'Long Term'!AT76</f>
        <v>9228.5280625159485</v>
      </c>
      <c r="C9" s="90">
        <f>'Long Term'!AU76</f>
        <v>3877.4112255653395</v>
      </c>
      <c r="D9" s="90">
        <f>'Long Term'!AV76</f>
        <v>2334.2881594810283</v>
      </c>
      <c r="E9" s="90">
        <f>'Long Term'!AW76</f>
        <v>1628.0944776724962</v>
      </c>
      <c r="F9" s="90">
        <f>'Long Term'!AX76</f>
        <v>1230.7959141372266</v>
      </c>
      <c r="G9" s="18">
        <f>'Long Term'!AY76</f>
        <v>978.9978765624121</v>
      </c>
      <c r="I9" s="162" t="s">
        <v>61</v>
      </c>
      <c r="J9" s="17">
        <v>9228.5280625159485</v>
      </c>
      <c r="K9" s="90">
        <v>3877.4112255653395</v>
      </c>
      <c r="L9" s="90">
        <v>2334.2881594810283</v>
      </c>
      <c r="M9" s="90">
        <v>1628.0944776724962</v>
      </c>
      <c r="N9" s="90">
        <v>1230.7959141372266</v>
      </c>
      <c r="O9" s="18">
        <v>978.9978765624121</v>
      </c>
    </row>
    <row r="10" spans="1:15" ht="13" x14ac:dyDescent="0.3">
      <c r="A10" s="162" t="s">
        <v>62</v>
      </c>
      <c r="B10" s="265">
        <f>'Long Term'!AT94</f>
        <v>26958.600000000002</v>
      </c>
      <c r="C10" s="90">
        <f>'Long Term'!AU94</f>
        <v>11368.3</v>
      </c>
      <c r="D10" s="90">
        <f>'Long Term'!AV94</f>
        <v>6850.1079999999993</v>
      </c>
      <c r="E10" s="90">
        <f>'Long Term'!AW94</f>
        <v>4793.9937</v>
      </c>
      <c r="F10" s="90">
        <f>'Long Term'!AX94</f>
        <v>3594.9878899999999</v>
      </c>
      <c r="G10" s="227">
        <f>'Long Term'!AY94</f>
        <v>2888.6664350000001</v>
      </c>
      <c r="I10" s="162" t="s">
        <v>62</v>
      </c>
      <c r="J10" s="236">
        <v>26958.600000000002</v>
      </c>
      <c r="K10" s="220">
        <v>11368.3</v>
      </c>
      <c r="L10" s="220">
        <v>6850.1079999999993</v>
      </c>
      <c r="M10" s="220">
        <v>4793.9937</v>
      </c>
      <c r="N10" s="220">
        <v>3594.9878899999999</v>
      </c>
      <c r="O10" s="237">
        <v>2888.6664350000001</v>
      </c>
    </row>
    <row r="11" spans="1:15" ht="13.5" thickBot="1" x14ac:dyDescent="0.35">
      <c r="A11" s="166" t="s">
        <v>81</v>
      </c>
      <c r="B11" s="17">
        <f>'Long Term'!AT112</f>
        <v>24887.763590999999</v>
      </c>
      <c r="C11" s="90">
        <f>'Long Term'!AU112</f>
        <v>14327.167381000001</v>
      </c>
      <c r="D11" s="90">
        <f>'Long Term'!AV112</f>
        <v>8632.9718990000001</v>
      </c>
      <c r="E11" s="90">
        <f>'Long Term'!AW112</f>
        <v>6041.7161169999999</v>
      </c>
      <c r="F11" s="90">
        <f>'Long Term'!AX112</f>
        <v>4530.6477370000002</v>
      </c>
      <c r="G11" s="228">
        <f>'Long Term'!AY112</f>
        <v>3640.4936120000002</v>
      </c>
      <c r="I11" s="165" t="s">
        <v>81</v>
      </c>
      <c r="J11" s="220">
        <v>24887.763590999999</v>
      </c>
      <c r="K11" s="220">
        <v>14327.167381000001</v>
      </c>
      <c r="L11" s="220">
        <v>8632.9718990000001</v>
      </c>
      <c r="M11" s="220">
        <v>6041.7161169999999</v>
      </c>
      <c r="N11" s="220">
        <v>4530.6477370000002</v>
      </c>
      <c r="O11" s="235">
        <v>3640.4936120000002</v>
      </c>
    </row>
    <row r="12" spans="1:15" ht="13" x14ac:dyDescent="0.3">
      <c r="A12" s="189"/>
      <c r="B12" s="386" t="s">
        <v>74</v>
      </c>
      <c r="C12" s="386"/>
      <c r="D12" s="386"/>
      <c r="E12" s="386"/>
      <c r="F12" s="386"/>
      <c r="G12" s="387"/>
      <c r="I12" s="189"/>
      <c r="J12" s="386" t="s">
        <v>74</v>
      </c>
      <c r="K12" s="386"/>
      <c r="L12" s="386"/>
      <c r="M12" s="386"/>
      <c r="N12" s="386"/>
      <c r="O12" s="388"/>
    </row>
    <row r="13" spans="1:15" ht="13" x14ac:dyDescent="0.3">
      <c r="A13" s="163"/>
      <c r="B13" s="384" t="s">
        <v>63</v>
      </c>
      <c r="C13" s="384"/>
      <c r="D13" s="384"/>
      <c r="E13" s="384"/>
      <c r="F13" s="384"/>
      <c r="G13" s="385"/>
      <c r="I13" s="163"/>
      <c r="J13" s="384" t="s">
        <v>63</v>
      </c>
      <c r="K13" s="384"/>
      <c r="L13" s="384"/>
      <c r="M13" s="384"/>
      <c r="N13" s="384"/>
      <c r="O13" s="385"/>
    </row>
    <row r="14" spans="1:15" ht="13.5" thickBot="1" x14ac:dyDescent="0.35">
      <c r="A14" s="161" t="s">
        <v>64</v>
      </c>
      <c r="B14" s="159">
        <v>5</v>
      </c>
      <c r="C14" s="159">
        <v>10</v>
      </c>
      <c r="D14" s="159">
        <v>15</v>
      </c>
      <c r="E14" s="159">
        <v>20</v>
      </c>
      <c r="F14" s="159">
        <v>25</v>
      </c>
      <c r="G14" s="160">
        <v>30</v>
      </c>
      <c r="I14" s="161" t="s">
        <v>64</v>
      </c>
      <c r="J14" s="159">
        <v>5</v>
      </c>
      <c r="K14" s="159">
        <v>10</v>
      </c>
      <c r="L14" s="159">
        <v>15</v>
      </c>
      <c r="M14" s="159">
        <v>20</v>
      </c>
      <c r="N14" s="159">
        <v>25</v>
      </c>
      <c r="O14" s="160">
        <v>30</v>
      </c>
    </row>
    <row r="15" spans="1:15" ht="13" x14ac:dyDescent="0.3">
      <c r="A15" s="164" t="s">
        <v>58</v>
      </c>
      <c r="B15" s="87">
        <f>'Long Term'!AZ22</f>
        <v>3322.5409558139168</v>
      </c>
      <c r="C15" s="88">
        <f>'Long Term'!BA22</f>
        <v>1392.3719977851351</v>
      </c>
      <c r="D15" s="88">
        <f>'Long Term'!BB22</f>
        <v>836.91367792388144</v>
      </c>
      <c r="E15" s="88">
        <f>'Long Term'!BC22</f>
        <v>583.10963601984724</v>
      </c>
      <c r="F15" s="88">
        <f>'Long Term'!BD22</f>
        <v>440.54171873232468</v>
      </c>
      <c r="G15" s="89">
        <f>'Long Term'!BE22</f>
        <v>350.32245847660596</v>
      </c>
      <c r="I15" s="164" t="s">
        <v>58</v>
      </c>
      <c r="J15" s="87">
        <v>3322.5409558139168</v>
      </c>
      <c r="K15" s="88">
        <v>1392.3719977851351</v>
      </c>
      <c r="L15" s="88">
        <v>836.91367792388144</v>
      </c>
      <c r="M15" s="88">
        <v>583.10963601984724</v>
      </c>
      <c r="N15" s="88">
        <v>440.54171873232468</v>
      </c>
      <c r="O15" s="89">
        <v>350.32245847660596</v>
      </c>
    </row>
    <row r="16" spans="1:15" ht="13" x14ac:dyDescent="0.3">
      <c r="A16" s="162" t="s">
        <v>59</v>
      </c>
      <c r="B16" s="17">
        <f>'Long Term'!AZ40</f>
        <v>3350.6612540117303</v>
      </c>
      <c r="C16" s="90">
        <f>'Long Term'!BA40</f>
        <v>1405.312550837167</v>
      </c>
      <c r="D16" s="90">
        <f>'Long Term'!BB40</f>
        <v>846.49086019798426</v>
      </c>
      <c r="E16" s="90">
        <f>'Long Term'!BC40</f>
        <v>590.32321811480688</v>
      </c>
      <c r="F16" s="90">
        <f>'Long Term'!BD40</f>
        <v>446.31500795941162</v>
      </c>
      <c r="G16" s="18">
        <f>'Long Term'!BE40</f>
        <v>355.1241591574925</v>
      </c>
      <c r="I16" s="162" t="s">
        <v>59</v>
      </c>
      <c r="J16" s="17">
        <v>3350.6612540117303</v>
      </c>
      <c r="K16" s="90">
        <v>1405.312550837167</v>
      </c>
      <c r="L16" s="90">
        <v>846.49086019798426</v>
      </c>
      <c r="M16" s="90">
        <v>590.32321811480688</v>
      </c>
      <c r="N16" s="90">
        <v>446.31500795941162</v>
      </c>
      <c r="O16" s="18">
        <v>355.1241591574925</v>
      </c>
    </row>
    <row r="17" spans="1:15" ht="13" x14ac:dyDescent="0.3">
      <c r="A17" s="162" t="s">
        <v>60</v>
      </c>
      <c r="B17" s="17">
        <f>'Long Term'!AZ58</f>
        <v>2295.8042427036876</v>
      </c>
      <c r="C17" s="90">
        <f>'Long Term'!BA58</f>
        <v>961.24313591975488</v>
      </c>
      <c r="D17" s="90">
        <f>'Long Term'!BB58</f>
        <v>579.40095206738852</v>
      </c>
      <c r="E17" s="90">
        <f>'Long Term'!BC58</f>
        <v>403.88240181059911</v>
      </c>
      <c r="F17" s="90">
        <f>'Long Term'!BD58</f>
        <v>305.26466167905801</v>
      </c>
      <c r="G17" s="18">
        <f>'Long Term'!BE58</f>
        <v>242.83466425246093</v>
      </c>
      <c r="I17" s="162" t="s">
        <v>60</v>
      </c>
      <c r="J17" s="17">
        <v>2295.8042427036876</v>
      </c>
      <c r="K17" s="90">
        <v>961.24313591975488</v>
      </c>
      <c r="L17" s="90">
        <v>579.40095206738852</v>
      </c>
      <c r="M17" s="90">
        <v>403.88240181059911</v>
      </c>
      <c r="N17" s="90">
        <v>305.26466167905801</v>
      </c>
      <c r="O17" s="18">
        <v>242.83466425246093</v>
      </c>
    </row>
    <row r="18" spans="1:15" ht="13" x14ac:dyDescent="0.3">
      <c r="A18" s="162" t="s">
        <v>61</v>
      </c>
      <c r="B18" s="17">
        <f>'Long Term'!AZ76</f>
        <v>2295.8041009282374</v>
      </c>
      <c r="C18" s="90">
        <f>'Long Term'!BA76</f>
        <v>961.24283567947907</v>
      </c>
      <c r="D18" s="90">
        <f>'Long Term'!BB76</f>
        <v>579.4009515067886</v>
      </c>
      <c r="E18" s="90">
        <f>'Long Term'!BC76</f>
        <v>403.88240179501349</v>
      </c>
      <c r="F18" s="90">
        <f>'Long Term'!BD76</f>
        <v>305.26466167891283</v>
      </c>
      <c r="G18" s="18">
        <f>'Long Term'!BE76</f>
        <v>242.83466425495945</v>
      </c>
      <c r="I18" s="162" t="s">
        <v>61</v>
      </c>
      <c r="J18" s="17">
        <v>2295.8041009282374</v>
      </c>
      <c r="K18" s="90">
        <v>961.24283567947907</v>
      </c>
      <c r="L18" s="90">
        <v>579.4009515067886</v>
      </c>
      <c r="M18" s="90">
        <v>403.88240179501349</v>
      </c>
      <c r="N18" s="90">
        <v>305.26466167891283</v>
      </c>
      <c r="O18" s="18">
        <v>242.83466425495945</v>
      </c>
    </row>
    <row r="19" spans="1:15" ht="13" x14ac:dyDescent="0.3">
      <c r="A19" s="162" t="s">
        <v>62</v>
      </c>
      <c r="B19" s="90">
        <f>'Long Term'!AZ94</f>
        <v>6771.696422</v>
      </c>
      <c r="C19" s="90">
        <f>'Long Term'!BA94</f>
        <v>2855.600128</v>
      </c>
      <c r="D19" s="90">
        <f>'Long Term'!BB94</f>
        <v>1710.6684910000001</v>
      </c>
      <c r="E19" s="90">
        <f>'Long Term'!BC94</f>
        <v>1194.0999999999999</v>
      </c>
      <c r="F19" s="90">
        <f>'Long Term'!BD94</f>
        <v>903.01</v>
      </c>
      <c r="G19" s="227">
        <f>'Long Term'!BE94</f>
        <v>715.6</v>
      </c>
      <c r="I19" s="162" t="s">
        <v>62</v>
      </c>
      <c r="J19" s="236">
        <v>6771.696422</v>
      </c>
      <c r="K19" s="220">
        <v>2855.600128</v>
      </c>
      <c r="L19" s="220">
        <v>1710.6684910000001</v>
      </c>
      <c r="M19" s="220">
        <v>1194.0999999999999</v>
      </c>
      <c r="N19" s="220">
        <v>903.01</v>
      </c>
      <c r="O19" s="235">
        <v>715.6</v>
      </c>
    </row>
    <row r="20" spans="1:15" ht="13.5" thickBot="1" x14ac:dyDescent="0.35">
      <c r="A20" s="165" t="s">
        <v>81</v>
      </c>
      <c r="B20" s="90">
        <f>'Long Term'!AZ112</f>
        <v>6244.0351339999997</v>
      </c>
      <c r="C20" s="90">
        <f>'Long Term'!BA112</f>
        <v>3598.8212140000001</v>
      </c>
      <c r="D20" s="90">
        <f>'Long Term'!BB112</f>
        <v>2168.5036339999997</v>
      </c>
      <c r="E20" s="90">
        <f>'Long Term'!BC112</f>
        <v>1500.2372789999999</v>
      </c>
      <c r="F20" s="90">
        <f>'Long Term'!BD112</f>
        <v>1138.045611</v>
      </c>
      <c r="G20" s="228">
        <f>'Long Term'!BE112</f>
        <v>903.98094500000002</v>
      </c>
      <c r="I20" s="165" t="s">
        <v>81</v>
      </c>
      <c r="J20" s="220">
        <v>6244.0351339999997</v>
      </c>
      <c r="K20" s="220">
        <v>3598.8212140000001</v>
      </c>
      <c r="L20" s="220">
        <v>2168.5036339999997</v>
      </c>
      <c r="M20" s="220">
        <v>1500.2372789999999</v>
      </c>
      <c r="N20" s="220">
        <v>1138.045611</v>
      </c>
      <c r="O20" s="235">
        <v>903.98094500000002</v>
      </c>
    </row>
    <row r="21" spans="1:15" ht="13" x14ac:dyDescent="0.3">
      <c r="A21" s="381" t="s">
        <v>75</v>
      </c>
      <c r="B21" s="382"/>
      <c r="C21" s="382"/>
      <c r="D21" s="382"/>
      <c r="E21" s="382"/>
      <c r="F21" s="382"/>
      <c r="G21" s="383"/>
      <c r="I21" s="381" t="s">
        <v>75</v>
      </c>
      <c r="J21" s="382"/>
      <c r="K21" s="382"/>
      <c r="L21" s="382"/>
      <c r="M21" s="382"/>
      <c r="N21" s="382"/>
      <c r="O21" s="383"/>
    </row>
    <row r="22" spans="1:15" ht="13" x14ac:dyDescent="0.3">
      <c r="A22" s="5"/>
      <c r="B22" s="384" t="s">
        <v>63</v>
      </c>
      <c r="C22" s="384"/>
      <c r="D22" s="384"/>
      <c r="E22" s="384"/>
      <c r="F22" s="384"/>
      <c r="G22" s="385"/>
      <c r="I22" s="5"/>
      <c r="J22" s="384" t="s">
        <v>63</v>
      </c>
      <c r="K22" s="384"/>
      <c r="L22" s="384"/>
      <c r="M22" s="384"/>
      <c r="N22" s="384"/>
      <c r="O22" s="385"/>
    </row>
    <row r="23" spans="1:15" ht="13.5" thickBot="1" x14ac:dyDescent="0.35">
      <c r="A23" s="161" t="s">
        <v>64</v>
      </c>
      <c r="B23" s="159">
        <v>5</v>
      </c>
      <c r="C23" s="159">
        <v>10</v>
      </c>
      <c r="D23" s="159">
        <v>15</v>
      </c>
      <c r="E23" s="159">
        <v>20</v>
      </c>
      <c r="F23" s="159">
        <v>25</v>
      </c>
      <c r="G23" s="160">
        <v>30</v>
      </c>
      <c r="I23" s="161" t="s">
        <v>64</v>
      </c>
      <c r="J23" s="159">
        <v>5</v>
      </c>
      <c r="K23" s="159">
        <v>10</v>
      </c>
      <c r="L23" s="159">
        <v>15</v>
      </c>
      <c r="M23" s="159">
        <v>20</v>
      </c>
      <c r="N23" s="159">
        <v>25</v>
      </c>
      <c r="O23" s="160">
        <v>30</v>
      </c>
    </row>
    <row r="24" spans="1:15" ht="13" x14ac:dyDescent="0.3">
      <c r="A24" s="162" t="s">
        <v>58</v>
      </c>
      <c r="B24" s="17">
        <f>'Long Term'!N22</f>
        <v>1287.87113174968</v>
      </c>
      <c r="C24" s="90">
        <f>'Long Term'!O22</f>
        <v>536.92846394490834</v>
      </c>
      <c r="D24" s="90">
        <f>'Long Term'!P22</f>
        <v>321.5684048828499</v>
      </c>
      <c r="E24" s="90">
        <f>'Long Term'!Q22</f>
        <v>223.41473565125446</v>
      </c>
      <c r="F24" s="90">
        <f>'Long Term'!R22</f>
        <v>168.38323409071819</v>
      </c>
      <c r="G24" s="18">
        <f>'Long Term'!S22</f>
        <v>133.61312441823353</v>
      </c>
      <c r="I24" s="162" t="s">
        <v>58</v>
      </c>
      <c r="J24" s="17">
        <v>1287.87113174968</v>
      </c>
      <c r="K24" s="90">
        <v>536.92846394490834</v>
      </c>
      <c r="L24" s="90">
        <v>321.5684048828499</v>
      </c>
      <c r="M24" s="90">
        <v>223.41473565125446</v>
      </c>
      <c r="N24" s="90">
        <v>168.38323409071819</v>
      </c>
      <c r="O24" s="18">
        <v>133.61312441823353</v>
      </c>
    </row>
    <row r="25" spans="1:15" ht="13" x14ac:dyDescent="0.3">
      <c r="A25" s="162" t="s">
        <v>59</v>
      </c>
      <c r="B25" s="17">
        <f>'Long Term'!N40</f>
        <v>1315.3121049717413</v>
      </c>
      <c r="C25" s="90">
        <f>'Long Term'!O40</f>
        <v>551.38301736262497</v>
      </c>
      <c r="D25" s="90">
        <f>'Long Term'!P40</f>
        <v>331.19261435100435</v>
      </c>
      <c r="E25" s="90">
        <f>'Long Term'!Q40</f>
        <v>230.67036720451466</v>
      </c>
      <c r="F25" s="90">
        <f>'Long Term'!R40</f>
        <v>174.19603227850914</v>
      </c>
      <c r="G25" s="18">
        <f>'Long Term'!S40</f>
        <v>138.4835675378373</v>
      </c>
      <c r="I25" s="162" t="s">
        <v>59</v>
      </c>
      <c r="J25" s="17">
        <v>1315.3121049717413</v>
      </c>
      <c r="K25" s="90">
        <v>551.38301736262497</v>
      </c>
      <c r="L25" s="90">
        <v>331.19261435100435</v>
      </c>
      <c r="M25" s="90">
        <v>230.67036720451466</v>
      </c>
      <c r="N25" s="90">
        <v>174.19603227850914</v>
      </c>
      <c r="O25" s="18">
        <v>138.4835675378373</v>
      </c>
    </row>
    <row r="26" spans="1:15" ht="13" x14ac:dyDescent="0.3">
      <c r="A26" s="162" t="s">
        <v>60</v>
      </c>
      <c r="B26" s="17">
        <f>'Long Term'!N58</f>
        <v>897.00788883406813</v>
      </c>
      <c r="C26" s="90">
        <f>'Long Term'!O58</f>
        <v>374.8286482679614</v>
      </c>
      <c r="D26" s="90">
        <f>'Long Term'!P58</f>
        <v>224.86938871221261</v>
      </c>
      <c r="E26" s="90">
        <f>'Long Term'!Q58</f>
        <v>156.44190400864645</v>
      </c>
      <c r="F26" s="90">
        <f>'Long Term'!R58</f>
        <v>118.04161831143765</v>
      </c>
      <c r="G26" s="18">
        <f>'Long Term'!S58</f>
        <v>93.762129312105813</v>
      </c>
      <c r="I26" s="162" t="s">
        <v>60</v>
      </c>
      <c r="J26" s="17">
        <v>897.00788883406813</v>
      </c>
      <c r="K26" s="90">
        <v>374.8286482679614</v>
      </c>
      <c r="L26" s="90">
        <v>224.86938871221261</v>
      </c>
      <c r="M26" s="90">
        <v>156.44190400864645</v>
      </c>
      <c r="N26" s="90">
        <v>118.04161831143765</v>
      </c>
      <c r="O26" s="18">
        <v>93.762129312105813</v>
      </c>
    </row>
    <row r="27" spans="1:15" ht="13" x14ac:dyDescent="0.3">
      <c r="A27" s="162" t="s">
        <v>61</v>
      </c>
      <c r="B27" s="17">
        <f>'Long Term'!N76</f>
        <v>897.00791749104667</v>
      </c>
      <c r="C27" s="90">
        <f>'Long Term'!O76</f>
        <v>374.82876400519666</v>
      </c>
      <c r="D27" s="90">
        <f>'Long Term'!P76</f>
        <v>224.86937809289179</v>
      </c>
      <c r="E27" s="90">
        <f>'Long Term'!Q76</f>
        <v>156.44190374115988</v>
      </c>
      <c r="F27" s="90">
        <f>'Long Term'!R76</f>
        <v>118.04161813583276</v>
      </c>
      <c r="G27" s="18">
        <f>'Long Term'!S76</f>
        <v>93.762129417412339</v>
      </c>
      <c r="I27" s="162" t="s">
        <v>61</v>
      </c>
      <c r="J27" s="17">
        <v>897.00791749104667</v>
      </c>
      <c r="K27" s="90">
        <v>374.82876400519666</v>
      </c>
      <c r="L27" s="90">
        <v>224.86937809289179</v>
      </c>
      <c r="M27" s="90">
        <v>156.44190374115988</v>
      </c>
      <c r="N27" s="90">
        <v>118.04161813583276</v>
      </c>
      <c r="O27" s="18">
        <v>93.762129417412339</v>
      </c>
    </row>
    <row r="28" spans="1:15" ht="13" x14ac:dyDescent="0.3">
      <c r="A28" s="229" t="s">
        <v>62</v>
      </c>
      <c r="B28" s="90">
        <f>'Long Term'!N94</f>
        <v>2665.0010040000002</v>
      </c>
      <c r="C28" s="90">
        <f>'Long Term'!O94</f>
        <v>1123.820142</v>
      </c>
      <c r="D28" s="90">
        <f>'Long Term'!P94</f>
        <v>677.16671799999995</v>
      </c>
      <c r="E28" s="90">
        <f>'Long Term'!Q94</f>
        <v>472.907555</v>
      </c>
      <c r="F28" s="90">
        <f>'Long Term'!R94</f>
        <v>355.37806799999998</v>
      </c>
      <c r="G28" s="227">
        <f>'Long Term'!S94</f>
        <v>282.28421900000001</v>
      </c>
      <c r="I28" s="229" t="s">
        <v>62</v>
      </c>
      <c r="J28" s="220">
        <v>2665.0010040000002</v>
      </c>
      <c r="K28" s="220">
        <v>1123.820142</v>
      </c>
      <c r="L28" s="220">
        <v>677.16671799999995</v>
      </c>
      <c r="M28" s="220">
        <v>472.907555</v>
      </c>
      <c r="N28" s="220">
        <v>355.37806799999998</v>
      </c>
      <c r="O28" s="235">
        <v>282.28421900000001</v>
      </c>
    </row>
    <row r="29" spans="1:15" ht="13.5" thickBot="1" x14ac:dyDescent="0.35">
      <c r="A29" s="165" t="s">
        <v>81</v>
      </c>
      <c r="B29" s="90">
        <f>'Long Term'!N112</f>
        <v>2479.7755560000001</v>
      </c>
      <c r="C29" s="90">
        <f>'Long Term'!O112</f>
        <v>1416.315167</v>
      </c>
      <c r="D29" s="90">
        <f>'Long Term'!P112</f>
        <v>853.41278799999998</v>
      </c>
      <c r="E29" s="90">
        <f>'Long Term'!Q112</f>
        <v>597.25239999999997</v>
      </c>
      <c r="F29" s="90">
        <f>'Long Term'!R112</f>
        <v>447.87416200000001</v>
      </c>
      <c r="G29" s="227">
        <f>'Long Term'!S112</f>
        <v>359.87662</v>
      </c>
      <c r="I29" s="165" t="s">
        <v>81</v>
      </c>
      <c r="J29" s="220">
        <v>2479.7755560000001</v>
      </c>
      <c r="K29" s="220">
        <v>1416.315167</v>
      </c>
      <c r="L29" s="220">
        <v>853.41278799999998</v>
      </c>
      <c r="M29" s="220">
        <v>597.25239999999997</v>
      </c>
      <c r="N29" s="220">
        <v>447.87416200000001</v>
      </c>
      <c r="O29" s="235">
        <v>359.87662</v>
      </c>
    </row>
    <row r="30" spans="1:15" ht="13" x14ac:dyDescent="0.3">
      <c r="A30" s="381" t="s">
        <v>76</v>
      </c>
      <c r="B30" s="382"/>
      <c r="C30" s="382"/>
      <c r="D30" s="382"/>
      <c r="E30" s="382"/>
      <c r="F30" s="382"/>
      <c r="G30" s="392"/>
      <c r="I30" s="381" t="s">
        <v>76</v>
      </c>
      <c r="J30" s="382"/>
      <c r="K30" s="382"/>
      <c r="L30" s="382"/>
      <c r="M30" s="382"/>
      <c r="N30" s="382"/>
      <c r="O30" s="383"/>
    </row>
    <row r="31" spans="1:15" ht="13" x14ac:dyDescent="0.3">
      <c r="A31" s="5"/>
      <c r="B31" s="384" t="s">
        <v>63</v>
      </c>
      <c r="C31" s="384"/>
      <c r="D31" s="384"/>
      <c r="E31" s="384"/>
      <c r="F31" s="384"/>
      <c r="G31" s="385"/>
      <c r="I31" s="5"/>
      <c r="J31" s="384" t="s">
        <v>63</v>
      </c>
      <c r="K31" s="384"/>
      <c r="L31" s="384"/>
      <c r="M31" s="384"/>
      <c r="N31" s="384"/>
      <c r="O31" s="385"/>
    </row>
    <row r="32" spans="1:15" ht="13.5" thickBot="1" x14ac:dyDescent="0.35">
      <c r="A32" s="161" t="s">
        <v>64</v>
      </c>
      <c r="B32" s="167">
        <v>5</v>
      </c>
      <c r="C32" s="167">
        <v>10</v>
      </c>
      <c r="D32" s="167">
        <v>15</v>
      </c>
      <c r="E32" s="167">
        <v>20</v>
      </c>
      <c r="F32" s="167">
        <v>25</v>
      </c>
      <c r="G32" s="168">
        <v>30</v>
      </c>
      <c r="I32" s="161" t="s">
        <v>64</v>
      </c>
      <c r="J32" s="167">
        <v>5</v>
      </c>
      <c r="K32" s="167">
        <v>10</v>
      </c>
      <c r="L32" s="167">
        <v>15</v>
      </c>
      <c r="M32" s="167">
        <v>20</v>
      </c>
      <c r="N32" s="167">
        <v>25</v>
      </c>
      <c r="O32" s="168">
        <v>30</v>
      </c>
    </row>
    <row r="33" spans="1:15" ht="13" x14ac:dyDescent="0.3">
      <c r="A33" s="166" t="s">
        <v>58</v>
      </c>
      <c r="B33" s="87">
        <f>IF('Long Term'!T22&lt;=10, "-",'Long Term'!T22)</f>
        <v>279.53587760227867</v>
      </c>
      <c r="C33" s="88">
        <f>IF('Long Term'!U22&lt;=10, "-",'Long Term'!U22)</f>
        <v>112.68908873969154</v>
      </c>
      <c r="D33" s="88">
        <f>IF('Long Term'!V22&lt;=10, "-",'Long Term'!V22)</f>
        <v>65.850766483512686</v>
      </c>
      <c r="E33" s="88">
        <f>IF('Long Term'!W22&lt;=10, "-",'Long Term'!W22)</f>
        <v>44.798370971790398</v>
      </c>
      <c r="F33" s="88">
        <f>IF('Long Term'!X22&lt;=10, "-",'Long Term'!X22)</f>
        <v>33.109044880996642</v>
      </c>
      <c r="G33" s="89">
        <f>IF('Long Term'!Y22&lt;=10, "-",'Long Term'!Y22)</f>
        <v>28.070712136906906</v>
      </c>
      <c r="I33" s="166" t="s">
        <v>58</v>
      </c>
      <c r="J33" s="87">
        <v>279.53587760227867</v>
      </c>
      <c r="K33" s="88">
        <v>112.68908873969154</v>
      </c>
      <c r="L33" s="88">
        <v>65.850766483512686</v>
      </c>
      <c r="M33" s="88">
        <v>44.798370971790398</v>
      </c>
      <c r="N33" s="88">
        <v>33.109044880996642</v>
      </c>
      <c r="O33" s="89">
        <v>28.070712136906906</v>
      </c>
    </row>
    <row r="34" spans="1:15" ht="13" x14ac:dyDescent="0.3">
      <c r="A34" s="166" t="s">
        <v>59</v>
      </c>
      <c r="B34" s="17">
        <f>IF('Long Term'!T40&lt;=10,"-",'Long Term'!T40)</f>
        <v>309.07593499595623</v>
      </c>
      <c r="C34" s="90">
        <f>IF('Long Term'!U40&lt;=10,"-",'Long Term'!U40)</f>
        <v>127.59716412732116</v>
      </c>
      <c r="D34" s="90">
        <f>IF('Long Term'!V40&lt;=10,"-",'Long Term'!V40)</f>
        <v>75.908630832052495</v>
      </c>
      <c r="E34" s="90">
        <f>IF('Long Term'!W40&lt;=10,"-",'Long Term'!W40)</f>
        <v>52.451966857517938</v>
      </c>
      <c r="F34" s="90">
        <f>IF('Long Term'!X40&lt;=10,"-",'Long Term'!X40)</f>
        <v>39.341551267363506</v>
      </c>
      <c r="G34" s="18">
        <f>IF('Long Term'!Y40&lt;=10,"-",'Long Term'!Y40)</f>
        <v>31.076552226238796</v>
      </c>
      <c r="I34" s="166" t="s">
        <v>59</v>
      </c>
      <c r="J34" s="17">
        <v>309.07593499595623</v>
      </c>
      <c r="K34" s="90">
        <v>127.59716412732116</v>
      </c>
      <c r="L34" s="90">
        <v>75.908630832052495</v>
      </c>
      <c r="M34" s="90">
        <v>52.451966857517938</v>
      </c>
      <c r="N34" s="90">
        <v>39.341551267363506</v>
      </c>
      <c r="O34" s="18">
        <v>31.076552226238796</v>
      </c>
    </row>
    <row r="35" spans="1:15" ht="13" x14ac:dyDescent="0.3">
      <c r="A35" s="166" t="s">
        <v>60</v>
      </c>
      <c r="B35" s="17">
        <f>IF('Long Term'!T58&lt;=10,"-",'Long Term'!T58)</f>
        <v>203.4796378824756</v>
      </c>
      <c r="C35" s="90">
        <f>IF('Long Term'!U58&lt;=10,"-",'Long Term'!U58)</f>
        <v>83.18120130372364</v>
      </c>
      <c r="D35" s="90">
        <f>IF('Long Term'!V58&lt;=10,"-",'Long Term'!V58)</f>
        <v>49.123009601811795</v>
      </c>
      <c r="E35" s="90">
        <f>IF('Long Term'!W58&lt;=10,"-",'Long Term'!W58)</f>
        <v>33.730958818682161</v>
      </c>
      <c r="F35" s="90">
        <f>IF('Long Term'!X58&lt;=10,"-",'Long Term'!X58)</f>
        <v>25.161369260037624</v>
      </c>
      <c r="G35" s="18">
        <f>IF('Long Term'!Y58&lt;=10,"-",'Long Term'!Y58)</f>
        <v>20</v>
      </c>
      <c r="I35" s="166" t="s">
        <v>60</v>
      </c>
      <c r="J35" s="17">
        <v>203.4796378824756</v>
      </c>
      <c r="K35" s="90">
        <v>83.18120130372364</v>
      </c>
      <c r="L35" s="90">
        <v>49.123009601811795</v>
      </c>
      <c r="M35" s="90">
        <v>33.730958818682161</v>
      </c>
      <c r="N35" s="90">
        <v>25.161369260037624</v>
      </c>
      <c r="O35" s="18">
        <v>20</v>
      </c>
    </row>
    <row r="36" spans="1:15" ht="13" x14ac:dyDescent="0.3">
      <c r="A36" s="166" t="s">
        <v>61</v>
      </c>
      <c r="B36" s="17">
        <f>IF('Long Term'!T76&lt;=10,"-",'Long Term'!T76)</f>
        <v>203.47963788361449</v>
      </c>
      <c r="C36" s="90">
        <f>IF('Long Term'!U76&lt;=10,"-",'Long Term'!U76)</f>
        <v>83.176197715187968</v>
      </c>
      <c r="D36" s="90">
        <f>IF('Long Term'!V76&lt;=10,"-",'Long Term'!V76)</f>
        <v>49.123009601811795</v>
      </c>
      <c r="E36" s="90">
        <f>IF('Long Term'!W76&lt;=10,"-",'Long Term'!W76)</f>
        <v>33.730958818682161</v>
      </c>
      <c r="F36" s="90">
        <f>IF('Long Term'!X76&lt;=10,"-",'Long Term'!X76)</f>
        <v>25.161369260037624</v>
      </c>
      <c r="G36" s="18">
        <f>IF('Long Term'!Y76&lt;=10,"-",'Long Term'!Y76)</f>
        <v>19.771850385102134</v>
      </c>
      <c r="I36" s="166" t="s">
        <v>61</v>
      </c>
      <c r="J36" s="17">
        <v>203.47963788361449</v>
      </c>
      <c r="K36" s="90">
        <v>83.176197715187968</v>
      </c>
      <c r="L36" s="90">
        <v>49.123009601811795</v>
      </c>
      <c r="M36" s="90">
        <v>33.730958818682161</v>
      </c>
      <c r="N36" s="90">
        <v>25.161369260037624</v>
      </c>
      <c r="O36" s="18">
        <v>19.771850385102134</v>
      </c>
    </row>
    <row r="37" spans="1:15" ht="13" x14ac:dyDescent="0.3">
      <c r="A37" s="166" t="s">
        <v>62</v>
      </c>
      <c r="B37" s="17">
        <f>IF('Long Term'!T94&lt;=10,"-",'Long Term'!T94)</f>
        <v>654.17729899999995</v>
      </c>
      <c r="C37" s="90">
        <f>IF('Long Term'!U94&lt;=10,"-",'Long Term'!U94)</f>
        <v>269.57868300000001</v>
      </c>
      <c r="D37" s="90">
        <f>IF('Long Term'!V94&lt;=10,"-",'Long Term'!V94)</f>
        <v>162.42937700000002</v>
      </c>
      <c r="E37" s="90">
        <f>IF('Long Term'!W94&lt;=10,"-",'Long Term'!W94)</f>
        <v>112.364394</v>
      </c>
      <c r="F37" s="90">
        <f>IF('Long Term'!X94&lt;=10,"-",'Long Term'!X94)</f>
        <v>85.227147000000002</v>
      </c>
      <c r="G37" s="18">
        <f>IF('Long Term'!Y94&lt;=10,"-",'Long Term'!Y94)</f>
        <v>67.687425999999988</v>
      </c>
      <c r="I37" s="166" t="s">
        <v>62</v>
      </c>
      <c r="J37" s="236">
        <v>654.17729899999995</v>
      </c>
      <c r="K37" s="220">
        <v>269.57868300000001</v>
      </c>
      <c r="L37" s="220">
        <v>162.42937700000002</v>
      </c>
      <c r="M37" s="220">
        <v>112.364394</v>
      </c>
      <c r="N37" s="220">
        <v>85.227147000000002</v>
      </c>
      <c r="O37" s="235">
        <v>67.687425999999988</v>
      </c>
    </row>
    <row r="38" spans="1:15" ht="13.5" thickBot="1" x14ac:dyDescent="0.35">
      <c r="A38" s="165" t="s">
        <v>81</v>
      </c>
      <c r="B38" s="238">
        <f>IF('Long Term'!T112&lt;=10,"-",'Long Term'!T112)</f>
        <v>624.40034700000001</v>
      </c>
      <c r="C38" s="220">
        <f>IF('Long Term'!U112&lt;=10,"-",'Long Term'!U112)</f>
        <v>343.67899199999999</v>
      </c>
      <c r="D38" s="220">
        <f>IF('Long Term'!V112&lt;=10,"-",'Long Term'!V112)</f>
        <v>207.08091999999999</v>
      </c>
      <c r="E38" s="220">
        <f>IF('Long Term'!W112&lt;=10,"-",'Long Term'!W112)</f>
        <v>143.25771500000002</v>
      </c>
      <c r="F38" s="220">
        <f>IF('Long Term'!X112&lt;=10,"-",'Long Term'!X112)</f>
        <v>108.664276</v>
      </c>
      <c r="G38" s="239">
        <f>IF('Long Term'!Y112&lt;=10,"-",'Long Term'!Y112)</f>
        <v>86.306550999999999</v>
      </c>
      <c r="I38" s="165" t="s">
        <v>81</v>
      </c>
      <c r="J38" s="220">
        <v>624.40034700000001</v>
      </c>
      <c r="K38" s="220">
        <v>343.67899199999999</v>
      </c>
      <c r="L38" s="220">
        <v>207.08091999999999</v>
      </c>
      <c r="M38" s="220">
        <v>143.25771500000002</v>
      </c>
      <c r="N38" s="220">
        <v>108.664276</v>
      </c>
      <c r="O38" s="235">
        <v>86.306550999999999</v>
      </c>
    </row>
    <row r="39" spans="1:15" ht="13" x14ac:dyDescent="0.3">
      <c r="A39" s="381" t="s">
        <v>77</v>
      </c>
      <c r="B39" s="382"/>
      <c r="C39" s="382"/>
      <c r="D39" s="382"/>
      <c r="E39" s="382"/>
      <c r="F39" s="382"/>
      <c r="G39" s="383"/>
      <c r="I39" s="381" t="s">
        <v>77</v>
      </c>
      <c r="J39" s="382"/>
      <c r="K39" s="382"/>
      <c r="L39" s="382"/>
      <c r="M39" s="382"/>
      <c r="N39" s="382"/>
      <c r="O39" s="383"/>
    </row>
    <row r="40" spans="1:15" ht="13" x14ac:dyDescent="0.3">
      <c r="A40" s="5"/>
      <c r="B40" s="384" t="s">
        <v>63</v>
      </c>
      <c r="C40" s="384"/>
      <c r="D40" s="384"/>
      <c r="E40" s="384"/>
      <c r="F40" s="384"/>
      <c r="G40" s="385"/>
      <c r="I40" s="5"/>
      <c r="J40" s="384" t="s">
        <v>63</v>
      </c>
      <c r="K40" s="384"/>
      <c r="L40" s="384"/>
      <c r="M40" s="384"/>
      <c r="N40" s="384"/>
      <c r="O40" s="385"/>
    </row>
    <row r="41" spans="1:15" ht="13.5" thickBot="1" x14ac:dyDescent="0.35">
      <c r="A41" s="161" t="s">
        <v>64</v>
      </c>
      <c r="B41" s="159">
        <v>5</v>
      </c>
      <c r="C41" s="159">
        <v>10</v>
      </c>
      <c r="D41" s="159">
        <v>15</v>
      </c>
      <c r="E41" s="159">
        <v>20</v>
      </c>
      <c r="F41" s="159">
        <v>25</v>
      </c>
      <c r="G41" s="160">
        <v>30</v>
      </c>
      <c r="I41" s="161" t="s">
        <v>64</v>
      </c>
      <c r="J41" s="159">
        <v>5</v>
      </c>
      <c r="K41" s="159">
        <v>10</v>
      </c>
      <c r="L41" s="159">
        <v>15</v>
      </c>
      <c r="M41" s="159">
        <v>20</v>
      </c>
      <c r="N41" s="159">
        <v>25</v>
      </c>
      <c r="O41" s="160">
        <v>30</v>
      </c>
    </row>
    <row r="42" spans="1:15" ht="13" x14ac:dyDescent="0.3">
      <c r="A42" s="164" t="s">
        <v>58</v>
      </c>
      <c r="B42" s="87">
        <f>'Long Term'!AD22</f>
        <v>1200.6171810394469</v>
      </c>
      <c r="C42" s="88">
        <f>'Long Term'!AE22</f>
        <v>493.00528050852773</v>
      </c>
      <c r="D42" s="88">
        <f>'Long Term'!AF22</f>
        <v>292.12160155340763</v>
      </c>
      <c r="E42" s="88">
        <f>'Long Term'!AG22</f>
        <v>201.1773041900037</v>
      </c>
      <c r="F42" s="88">
        <f>'Long Term'!AH22</f>
        <v>150.44148051421814</v>
      </c>
      <c r="G42" s="89">
        <f>'Long Term'!AI22</f>
        <v>118.5062311268625</v>
      </c>
      <c r="I42" s="162" t="s">
        <v>58</v>
      </c>
      <c r="J42" s="17">
        <v>1200.6171810394469</v>
      </c>
      <c r="K42" s="90">
        <v>493.00528050852773</v>
      </c>
      <c r="L42" s="181">
        <v>292.12160155340763</v>
      </c>
      <c r="M42" s="90">
        <v>201.1773041900037</v>
      </c>
      <c r="N42" s="90">
        <v>150.44148051421814</v>
      </c>
      <c r="O42" s="18">
        <v>118.5062311268625</v>
      </c>
    </row>
    <row r="43" spans="1:15" ht="13" x14ac:dyDescent="0.3">
      <c r="A43" s="162" t="s">
        <v>59</v>
      </c>
      <c r="B43" s="17">
        <f>'Long Term'!AD40</f>
        <v>1229.9006370805223</v>
      </c>
      <c r="C43" s="90">
        <f>'Long Term'!AE40</f>
        <v>507.69059410347182</v>
      </c>
      <c r="D43" s="90">
        <f>'Long Term'!AF40</f>
        <v>302.01174576813798</v>
      </c>
      <c r="E43" s="90">
        <f>'Long Term'!AG40</f>
        <v>208.66657645879212</v>
      </c>
      <c r="F43" s="90">
        <f>'Long Term'!AH40</f>
        <v>156.50615805293114</v>
      </c>
      <c r="G43" s="18">
        <f>'Long Term'!AI40</f>
        <v>123.63349226346332</v>
      </c>
      <c r="I43" s="162" t="s">
        <v>59</v>
      </c>
      <c r="J43" s="17">
        <v>1229.9006370805223</v>
      </c>
      <c r="K43" s="90">
        <v>507.69059410347182</v>
      </c>
      <c r="L43" s="90">
        <v>302.01174576813798</v>
      </c>
      <c r="M43" s="90">
        <v>208.66657645879212</v>
      </c>
      <c r="N43" s="90">
        <v>156.50615805293114</v>
      </c>
      <c r="O43" s="18">
        <v>123.63349226346332</v>
      </c>
    </row>
    <row r="44" spans="1:15" ht="13" x14ac:dyDescent="0.3">
      <c r="A44" s="162" t="s">
        <v>60</v>
      </c>
      <c r="B44" s="17">
        <f>'Long Term'!AD58</f>
        <v>809.5077985836682</v>
      </c>
      <c r="C44" s="90">
        <f>'Long Term'!AE58</f>
        <v>330.85955832562001</v>
      </c>
      <c r="D44" s="90">
        <f>'Long Term'!AF58</f>
        <v>195.37813780682737</v>
      </c>
      <c r="E44" s="90">
        <f>'Long Term'!AG58</f>
        <v>134.15703632399516</v>
      </c>
      <c r="F44" s="90">
        <f>'Long Term'!AH58</f>
        <v>100.05205716704415</v>
      </c>
      <c r="G44" s="18">
        <f>'Long Term'!AI58</f>
        <v>78.602867100672071</v>
      </c>
      <c r="I44" s="162" t="s">
        <v>60</v>
      </c>
      <c r="J44" s="17">
        <v>809.5077985836682</v>
      </c>
      <c r="K44" s="90">
        <v>330.85955832562001</v>
      </c>
      <c r="L44" s="90">
        <v>195.37813780682737</v>
      </c>
      <c r="M44" s="90">
        <v>134.15703632399516</v>
      </c>
      <c r="N44" s="90">
        <v>100.05205716704415</v>
      </c>
      <c r="O44" s="18">
        <v>78.602867100672071</v>
      </c>
    </row>
    <row r="45" spans="1:15" ht="13" x14ac:dyDescent="0.3">
      <c r="A45" s="162" t="s">
        <v>61</v>
      </c>
      <c r="B45" s="17">
        <f>'Long Term'!AD76</f>
        <v>809.5077985836682</v>
      </c>
      <c r="C45" s="90">
        <f>'Long Term'!AE76</f>
        <v>330.85955832562001</v>
      </c>
      <c r="D45" s="90">
        <f>'Long Term'!AF76</f>
        <v>195.37813780682737</v>
      </c>
      <c r="E45" s="90">
        <f>'Long Term'!AG76</f>
        <v>134.15703632399516</v>
      </c>
      <c r="F45" s="90">
        <f>'Long Term'!AH76</f>
        <v>100.05205716704415</v>
      </c>
      <c r="G45" s="18">
        <f>'Long Term'!AI76</f>
        <v>78.602867100672071</v>
      </c>
      <c r="I45" s="162" t="s">
        <v>61</v>
      </c>
      <c r="J45" s="17">
        <v>809.5077985836682</v>
      </c>
      <c r="K45" s="90">
        <v>330.85955832562001</v>
      </c>
      <c r="L45" s="90">
        <v>195.37813780682737</v>
      </c>
      <c r="M45" s="90">
        <v>134.15703632399516</v>
      </c>
      <c r="N45" s="90">
        <v>100.05205716704415</v>
      </c>
      <c r="O45" s="18">
        <v>78.602867100672071</v>
      </c>
    </row>
    <row r="46" spans="1:15" ht="13" x14ac:dyDescent="0.3">
      <c r="A46" s="162" t="s">
        <v>62</v>
      </c>
      <c r="B46" s="17">
        <f>'Long Term'!AD94</f>
        <v>2604.3266209999997</v>
      </c>
      <c r="C46" s="90">
        <f>'Long Term'!AE94</f>
        <v>1085.63968</v>
      </c>
      <c r="D46" s="90">
        <f>'Long Term'!AF94</f>
        <v>646.64253199999996</v>
      </c>
      <c r="E46" s="90">
        <f>'Long Term'!AG94</f>
        <v>451.51152000000002</v>
      </c>
      <c r="F46" s="90">
        <f>'Long Term'!AH94</f>
        <v>339.29449399999999</v>
      </c>
      <c r="G46" s="227">
        <f>'Long Term'!AI94</f>
        <v>269.467375</v>
      </c>
      <c r="I46" s="229" t="s">
        <v>62</v>
      </c>
      <c r="J46" s="220">
        <v>2604.3266209999997</v>
      </c>
      <c r="K46" s="220">
        <v>1085.63968</v>
      </c>
      <c r="L46" s="220">
        <v>646.64253199999996</v>
      </c>
      <c r="M46" s="220">
        <v>451.51152000000002</v>
      </c>
      <c r="N46" s="220">
        <v>339.29449399999999</v>
      </c>
      <c r="O46" s="235">
        <v>269.467375</v>
      </c>
    </row>
    <row r="47" spans="1:15" ht="13.5" thickBot="1" x14ac:dyDescent="0.35">
      <c r="A47" s="165" t="s">
        <v>81</v>
      </c>
      <c r="B47" s="220">
        <f>'Long Term'!AD112</f>
        <v>2488.7635069999997</v>
      </c>
      <c r="C47" s="220">
        <f>'Long Term'!AE112</f>
        <v>1368.2104879999999</v>
      </c>
      <c r="D47" s="220">
        <f>'Long Term'!AF112</f>
        <v>824.44243800000004</v>
      </c>
      <c r="E47" s="220">
        <f>'Long Term'!AG112</f>
        <v>570.37481199999991</v>
      </c>
      <c r="F47" s="220">
        <f>'Long Term'!AH112</f>
        <v>432.673542</v>
      </c>
      <c r="G47" s="239">
        <f>'Long Term'!AI112</f>
        <v>343.68481099999997</v>
      </c>
      <c r="I47" s="165" t="s">
        <v>81</v>
      </c>
      <c r="J47" s="220">
        <v>2488.7635069999997</v>
      </c>
      <c r="K47" s="220">
        <v>1368.2104879999999</v>
      </c>
      <c r="L47" s="220">
        <v>824.44243800000004</v>
      </c>
      <c r="M47" s="220">
        <v>570.37481199999991</v>
      </c>
      <c r="N47" s="220">
        <v>432.673542</v>
      </c>
      <c r="O47" s="235">
        <v>343.68481099999997</v>
      </c>
    </row>
    <row r="48" spans="1:15" ht="13" x14ac:dyDescent="0.3">
      <c r="A48" s="189"/>
      <c r="B48" s="390" t="s">
        <v>78</v>
      </c>
      <c r="C48" s="382"/>
      <c r="D48" s="382"/>
      <c r="E48" s="382"/>
      <c r="F48" s="382"/>
      <c r="G48" s="383"/>
      <c r="I48" s="381" t="s">
        <v>78</v>
      </c>
      <c r="J48" s="382"/>
      <c r="K48" s="382"/>
      <c r="L48" s="382"/>
      <c r="M48" s="382"/>
      <c r="N48" s="382"/>
      <c r="O48" s="383"/>
    </row>
    <row r="49" spans="1:15" ht="13" x14ac:dyDescent="0.3">
      <c r="A49" s="5"/>
      <c r="B49" s="384" t="s">
        <v>63</v>
      </c>
      <c r="C49" s="384"/>
      <c r="D49" s="384"/>
      <c r="E49" s="384"/>
      <c r="F49" s="384"/>
      <c r="G49" s="385"/>
      <c r="I49" s="5"/>
      <c r="J49" s="384" t="s">
        <v>63</v>
      </c>
      <c r="K49" s="384"/>
      <c r="L49" s="384"/>
      <c r="M49" s="384"/>
      <c r="N49" s="384"/>
      <c r="O49" s="385"/>
    </row>
    <row r="50" spans="1:15" ht="13.5" thickBot="1" x14ac:dyDescent="0.35">
      <c r="A50" s="161" t="s">
        <v>64</v>
      </c>
      <c r="B50" s="167">
        <v>5</v>
      </c>
      <c r="C50" s="167">
        <v>10</v>
      </c>
      <c r="D50" s="167">
        <v>15</v>
      </c>
      <c r="E50" s="167">
        <v>20</v>
      </c>
      <c r="F50" s="167">
        <v>25</v>
      </c>
      <c r="G50" s="168">
        <v>30</v>
      </c>
      <c r="I50" s="161" t="s">
        <v>64</v>
      </c>
      <c r="J50" s="167">
        <v>5</v>
      </c>
      <c r="K50" s="167">
        <v>10</v>
      </c>
      <c r="L50" s="167">
        <v>15</v>
      </c>
      <c r="M50" s="167">
        <v>20</v>
      </c>
      <c r="N50" s="167">
        <v>25</v>
      </c>
      <c r="O50" s="168">
        <v>30</v>
      </c>
    </row>
    <row r="51" spans="1:15" ht="13" x14ac:dyDescent="0.3">
      <c r="A51" s="166" t="s">
        <v>58</v>
      </c>
      <c r="B51" s="182">
        <f>'Long Term'!AJ22</f>
        <v>184.68027653647152</v>
      </c>
      <c r="C51" s="88">
        <f>'Long Term'!AK22</f>
        <v>62.590213123991632</v>
      </c>
      <c r="D51" s="88">
        <f>'Long Term'!AL22</f>
        <v>29.290026965069433</v>
      </c>
      <c r="E51" s="88">
        <f>'Long Term'!AM22</f>
        <v>26.532342809057017</v>
      </c>
      <c r="F51" s="88">
        <f>'Long Term'!AN22</f>
        <v>26.532342997940592</v>
      </c>
      <c r="G51" s="89">
        <f>'Long Term'!AO22</f>
        <v>26.532342874773658</v>
      </c>
      <c r="I51" s="234" t="s">
        <v>58</v>
      </c>
      <c r="J51" s="233">
        <v>184.68027653647152</v>
      </c>
      <c r="K51" s="88">
        <v>62.590213123991632</v>
      </c>
      <c r="L51" s="88">
        <v>29.290026965069433</v>
      </c>
      <c r="M51" s="88">
        <v>26.532342809057017</v>
      </c>
      <c r="N51" s="88">
        <v>26.532342997940592</v>
      </c>
      <c r="O51" s="89">
        <v>26.532342874773658</v>
      </c>
    </row>
    <row r="52" spans="1:15" ht="13" x14ac:dyDescent="0.3">
      <c r="A52" s="166" t="s">
        <v>59</v>
      </c>
      <c r="B52" s="17">
        <f>'Long Term'!AJ40</f>
        <v>217.73952471848679</v>
      </c>
      <c r="C52" s="90">
        <f>'Long Term'!AK40</f>
        <v>80.73865373467946</v>
      </c>
      <c r="D52" s="90">
        <f>'Long Term'!AL40</f>
        <v>43.597810882555706</v>
      </c>
      <c r="E52" s="90">
        <f>'Long Term'!AM40</f>
        <v>27.202260171521189</v>
      </c>
      <c r="F52" s="90">
        <f>'Long Term'!AN40</f>
        <v>27.203631428618205</v>
      </c>
      <c r="G52" s="18">
        <f>'Long Term'!AO40</f>
        <v>27.202738158237185</v>
      </c>
      <c r="I52" s="229" t="s">
        <v>59</v>
      </c>
      <c r="J52" s="90">
        <v>217.73952471848679</v>
      </c>
      <c r="K52" s="90">
        <v>80.73865373467946</v>
      </c>
      <c r="L52" s="90">
        <v>43.597810882555706</v>
      </c>
      <c r="M52" s="90">
        <v>27.202260171521189</v>
      </c>
      <c r="N52" s="90">
        <v>27.203631428618205</v>
      </c>
      <c r="O52" s="18">
        <v>27.202738158237185</v>
      </c>
    </row>
    <row r="53" spans="1:15" ht="13" x14ac:dyDescent="0.3">
      <c r="A53" s="166" t="s">
        <v>60</v>
      </c>
      <c r="B53" s="17">
        <f>'Long Term'!AJ58</f>
        <v>107.24353196605</v>
      </c>
      <c r="C53" s="90">
        <f>'Long Term'!AK58</f>
        <v>30.702152998159136</v>
      </c>
      <c r="D53" s="90">
        <f>'Long Term'!AL58</f>
        <v>17.791636755122607</v>
      </c>
      <c r="E53" s="90">
        <f>'Long Term'!AM58</f>
        <v>17.793661792194843</v>
      </c>
      <c r="F53" s="90">
        <f>'Long Term'!AN58</f>
        <v>17.791545170621269</v>
      </c>
      <c r="G53" s="18">
        <f>'Long Term'!AO58</f>
        <v>17.79134128730459</v>
      </c>
      <c r="I53" s="229" t="s">
        <v>60</v>
      </c>
      <c r="J53" s="90">
        <v>107.24353196605</v>
      </c>
      <c r="K53" s="90">
        <v>30.702152998159136</v>
      </c>
      <c r="L53" s="90">
        <v>17.791636755122607</v>
      </c>
      <c r="M53" s="90">
        <v>17.793661792194843</v>
      </c>
      <c r="N53" s="90">
        <v>17.791545170621269</v>
      </c>
      <c r="O53" s="18">
        <v>17.79134128730459</v>
      </c>
    </row>
    <row r="54" spans="1:15" ht="13" x14ac:dyDescent="0.3">
      <c r="A54" s="166" t="s">
        <v>61</v>
      </c>
      <c r="B54" s="17">
        <f>'Long Term'!AJ76</f>
        <v>107.24353196605</v>
      </c>
      <c r="C54" s="90">
        <f>'Long Term'!AK76</f>
        <v>30.702152998159136</v>
      </c>
      <c r="D54" s="90">
        <f>'Long Term'!AL76</f>
        <v>17.791636755122607</v>
      </c>
      <c r="E54" s="90">
        <f>'Long Term'!AM76</f>
        <v>17.793661792194843</v>
      </c>
      <c r="F54" s="90">
        <f>'Long Term'!AN76</f>
        <v>17.793661792194843</v>
      </c>
      <c r="G54" s="18">
        <f>'Long Term'!AO76</f>
        <v>17.793661792194843</v>
      </c>
      <c r="I54" s="229" t="s">
        <v>61</v>
      </c>
      <c r="J54" s="90">
        <v>107.24353196605</v>
      </c>
      <c r="K54" s="90">
        <v>30.702152998159136</v>
      </c>
      <c r="L54" s="90">
        <v>17.791636755122607</v>
      </c>
      <c r="M54" s="90">
        <v>17.793661792194843</v>
      </c>
      <c r="N54" s="90">
        <v>17.793661792194843</v>
      </c>
      <c r="O54" s="18">
        <v>17.793661792194843</v>
      </c>
    </row>
    <row r="55" spans="1:15" ht="13" x14ac:dyDescent="0.3">
      <c r="A55" s="229" t="s">
        <v>62</v>
      </c>
      <c r="B55" s="90">
        <f>'Long Term'!AJ94</f>
        <v>563.24164899999994</v>
      </c>
      <c r="C55" s="90">
        <f>'Long Term'!AK94</f>
        <v>226.68731700000001</v>
      </c>
      <c r="D55" s="90">
        <f>'Long Term'!AL94</f>
        <v>131.794985</v>
      </c>
      <c r="E55" s="90">
        <f>'Long Term'!AM94</f>
        <v>89.946963000000011</v>
      </c>
      <c r="F55" s="90">
        <f>'Long Term'!AN94</f>
        <v>66.462070999999995</v>
      </c>
      <c r="G55" s="227">
        <f>'Long Term'!AO94</f>
        <v>51.952764999999999</v>
      </c>
      <c r="I55" s="229" t="s">
        <v>62</v>
      </c>
      <c r="J55" s="90">
        <v>563.24164899999994</v>
      </c>
      <c r="K55" s="90">
        <v>226.68731700000001</v>
      </c>
      <c r="L55" s="90">
        <v>131.794985</v>
      </c>
      <c r="M55" s="90">
        <v>89.946963000000011</v>
      </c>
      <c r="N55" s="90">
        <v>66.462070999999995</v>
      </c>
      <c r="O55" s="18">
        <v>51.952764999999999</v>
      </c>
    </row>
    <row r="56" spans="1:15" ht="13.5" thickBot="1" x14ac:dyDescent="0.35">
      <c r="A56" s="165" t="s">
        <v>81</v>
      </c>
      <c r="B56" s="242">
        <f>'Long Term'!AJ112</f>
        <v>624.35237600000005</v>
      </c>
      <c r="C56" s="242">
        <f>'Long Term'!AK112</f>
        <v>302.69741799999997</v>
      </c>
      <c r="D56" s="242">
        <f>'Long Term'!AL112</f>
        <v>178.124134</v>
      </c>
      <c r="E56" s="242">
        <f>'Long Term'!AM112</f>
        <v>121.681274</v>
      </c>
      <c r="F56" s="242">
        <f>'Long Term'!AN112</f>
        <v>90.043631000000005</v>
      </c>
      <c r="G56" s="243">
        <f>'Long Term'!AO112</f>
        <v>71.358896999999999</v>
      </c>
      <c r="I56" s="230" t="s">
        <v>81</v>
      </c>
      <c r="J56" s="242">
        <v>624.35237600000005</v>
      </c>
      <c r="K56" s="242">
        <v>302.69741799999997</v>
      </c>
      <c r="L56" s="242">
        <v>178.124134</v>
      </c>
      <c r="M56" s="242">
        <v>121.681274</v>
      </c>
      <c r="N56" s="242">
        <v>90.043631000000005</v>
      </c>
      <c r="O56" s="243">
        <v>71.358896999999999</v>
      </c>
    </row>
    <row r="60" spans="1:15" ht="13.5" thickBot="1" x14ac:dyDescent="0.35">
      <c r="A60" s="377" t="s">
        <v>86</v>
      </c>
      <c r="B60" s="377"/>
      <c r="C60" s="377"/>
      <c r="D60" s="377"/>
      <c r="E60" s="377"/>
      <c r="F60" s="377"/>
      <c r="G60" s="377"/>
      <c r="I60" s="377" t="s">
        <v>86</v>
      </c>
      <c r="J60" s="377"/>
      <c r="K60" s="377"/>
      <c r="L60" s="377"/>
      <c r="M60" s="377"/>
      <c r="N60" s="377"/>
      <c r="O60" s="377"/>
    </row>
    <row r="61" spans="1:15" ht="13" x14ac:dyDescent="0.3">
      <c r="A61" s="38"/>
      <c r="B61" s="386" t="s">
        <v>79</v>
      </c>
      <c r="C61" s="386"/>
      <c r="D61" s="386"/>
      <c r="E61" s="386"/>
      <c r="F61" s="386"/>
      <c r="G61" s="387"/>
      <c r="I61" s="38"/>
      <c r="J61" s="386" t="s">
        <v>79</v>
      </c>
      <c r="K61" s="386"/>
      <c r="L61" s="386"/>
      <c r="M61" s="386"/>
      <c r="N61" s="386"/>
      <c r="O61" s="387"/>
    </row>
    <row r="62" spans="1:15" ht="13" x14ac:dyDescent="0.3">
      <c r="A62" s="5"/>
      <c r="B62" s="384" t="s">
        <v>63</v>
      </c>
      <c r="C62" s="384"/>
      <c r="D62" s="384"/>
      <c r="E62" s="384"/>
      <c r="F62" s="384"/>
      <c r="G62" s="385"/>
      <c r="I62" s="5"/>
      <c r="J62" s="384" t="s">
        <v>63</v>
      </c>
      <c r="K62" s="384"/>
      <c r="L62" s="384"/>
      <c r="M62" s="384"/>
      <c r="N62" s="384"/>
      <c r="O62" s="385"/>
    </row>
    <row r="63" spans="1:15" ht="13.5" thickBot="1" x14ac:dyDescent="0.35">
      <c r="A63" s="161" t="s">
        <v>64</v>
      </c>
      <c r="B63" s="159">
        <v>5</v>
      </c>
      <c r="C63" s="159">
        <v>10</v>
      </c>
      <c r="D63" s="159">
        <v>15</v>
      </c>
      <c r="E63" s="159">
        <v>20</v>
      </c>
      <c r="F63" s="159">
        <v>25</v>
      </c>
      <c r="G63" s="160">
        <v>30</v>
      </c>
      <c r="I63" s="161" t="s">
        <v>64</v>
      </c>
      <c r="J63" s="159">
        <v>5</v>
      </c>
      <c r="K63" s="159">
        <v>10</v>
      </c>
      <c r="L63" s="159">
        <v>15</v>
      </c>
      <c r="M63" s="159">
        <v>20</v>
      </c>
      <c r="N63" s="159">
        <v>25</v>
      </c>
      <c r="O63" s="160">
        <v>30</v>
      </c>
    </row>
    <row r="64" spans="1:15" ht="13" x14ac:dyDescent="0.3">
      <c r="A64" s="162" t="s">
        <v>58</v>
      </c>
      <c r="B64" s="17">
        <f>'Short Term'!AN24</f>
        <v>1510.5932761469846</v>
      </c>
      <c r="C64" s="90">
        <f>'Short Term'!AO24</f>
        <v>630.5226500139272</v>
      </c>
      <c r="D64" s="90">
        <f>'Short Term'!AP24</f>
        <v>377.98028108246416</v>
      </c>
      <c r="E64" s="90">
        <f>'Short Term'!AQ24</f>
        <v>262.79230779788065</v>
      </c>
      <c r="F64" s="90">
        <f>'Short Term'!AR24</f>
        <v>198.18048071979109</v>
      </c>
      <c r="G64" s="18">
        <f>'Short Term'!AS24</f>
        <v>157.34212976036491</v>
      </c>
      <c r="I64" s="162" t="s">
        <v>58</v>
      </c>
      <c r="J64" s="17">
        <v>1510.5932761469846</v>
      </c>
      <c r="K64" s="90">
        <v>630.5226500139272</v>
      </c>
      <c r="L64" s="90">
        <v>377.98028108246416</v>
      </c>
      <c r="M64" s="90">
        <v>262.79230779788065</v>
      </c>
      <c r="N64" s="90">
        <v>198.18048071979109</v>
      </c>
      <c r="O64" s="18">
        <v>157.34212976036491</v>
      </c>
    </row>
    <row r="65" spans="1:15" ht="13" x14ac:dyDescent="0.3">
      <c r="A65" s="162" t="s">
        <v>59</v>
      </c>
      <c r="B65" s="17">
        <f>'Short Term'!AN42</f>
        <v>1538.1929640745575</v>
      </c>
      <c r="C65" s="90">
        <f>'Short Term'!AO42</f>
        <v>641.82035536861383</v>
      </c>
      <c r="D65" s="90">
        <f>'Short Term'!AP42</f>
        <v>387.60746650927689</v>
      </c>
      <c r="E65" s="90">
        <f>'Short Term'!AQ42</f>
        <v>270.03500610981013</v>
      </c>
      <c r="F65" s="90">
        <f>'Short Term'!AR42</f>
        <v>203.98605836323966</v>
      </c>
      <c r="G65" s="18">
        <f>'Short Term'!AS42</f>
        <v>162.18186197733144</v>
      </c>
      <c r="I65" s="162" t="s">
        <v>59</v>
      </c>
      <c r="J65" s="17">
        <v>1538.1929640745575</v>
      </c>
      <c r="K65" s="90">
        <v>641.82035536861383</v>
      </c>
      <c r="L65" s="90">
        <v>387.60746650927689</v>
      </c>
      <c r="M65" s="90">
        <v>270.03500610981013</v>
      </c>
      <c r="N65" s="90">
        <v>203.98605836323966</v>
      </c>
      <c r="O65" s="18">
        <v>162.18186197733144</v>
      </c>
    </row>
    <row r="66" spans="1:15" ht="13" x14ac:dyDescent="0.3">
      <c r="A66" s="162" t="s">
        <v>60</v>
      </c>
      <c r="B66" s="17">
        <f>'Short Term'!AN60</f>
        <v>1048.2373201534888</v>
      </c>
      <c r="C66" s="90">
        <f>'Short Term'!AO60</f>
        <v>439.25316697509675</v>
      </c>
      <c r="D66" s="90">
        <f>'Short Term'!AP60</f>
        <v>263.67527547017835</v>
      </c>
      <c r="E66" s="90">
        <f>'Short Term'!AQ60</f>
        <v>183.51888828954267</v>
      </c>
      <c r="F66" s="90">
        <f>'Short Term'!AR60</f>
        <v>138.53454209473182</v>
      </c>
      <c r="G66" s="18">
        <f>'Short Term'!AS60</f>
        <v>110.08091440129063</v>
      </c>
      <c r="I66" s="162" t="s">
        <v>60</v>
      </c>
      <c r="J66" s="17">
        <v>1048.2373201534888</v>
      </c>
      <c r="K66" s="90">
        <v>439.25316697509675</v>
      </c>
      <c r="L66" s="90">
        <v>263.67527547017835</v>
      </c>
      <c r="M66" s="90">
        <v>183.51888828954267</v>
      </c>
      <c r="N66" s="90">
        <v>138.53454209473182</v>
      </c>
      <c r="O66" s="18">
        <v>110.08091440129063</v>
      </c>
    </row>
    <row r="67" spans="1:15" ht="13" x14ac:dyDescent="0.3">
      <c r="A67" s="162" t="s">
        <v>61</v>
      </c>
      <c r="B67" s="17">
        <f>'Short Term'!AN78</f>
        <v>1048.2233064259349</v>
      </c>
      <c r="C67" s="90">
        <f>'Short Term'!AO78</f>
        <v>439.25316677473194</v>
      </c>
      <c r="D67" s="90">
        <f>'Short Term'!AP78</f>
        <v>263.67527551655144</v>
      </c>
      <c r="E67" s="90">
        <f>'Short Term'!AQ78</f>
        <v>183.5188665525213</v>
      </c>
      <c r="F67" s="90">
        <f>'Short Term'!AR78</f>
        <v>138.5345404010834</v>
      </c>
      <c r="G67" s="18">
        <f>'Short Term'!AS78</f>
        <v>110.08091529471403</v>
      </c>
      <c r="I67" s="162" t="s">
        <v>61</v>
      </c>
      <c r="J67" s="17">
        <v>1048.2233064259349</v>
      </c>
      <c r="K67" s="90">
        <v>439.25316677473194</v>
      </c>
      <c r="L67" s="90">
        <v>263.67527551655144</v>
      </c>
      <c r="M67" s="90">
        <v>183.5188665525213</v>
      </c>
      <c r="N67" s="90">
        <v>138.5345404010834</v>
      </c>
      <c r="O67" s="18">
        <v>110.08091529471403</v>
      </c>
    </row>
    <row r="68" spans="1:15" ht="13" x14ac:dyDescent="0.3">
      <c r="A68" s="162" t="s">
        <v>62</v>
      </c>
      <c r="B68" s="220">
        <f>'Short Term'!AN96</f>
        <v>3131.9365559999997</v>
      </c>
      <c r="C68" s="220">
        <f>'Short Term'!AO96</f>
        <v>1309.775893</v>
      </c>
      <c r="D68" s="220">
        <f>'Short Term'!AP96</f>
        <v>789.21640600000001</v>
      </c>
      <c r="E68" s="220">
        <f>'Short Term'!AQ96</f>
        <v>552.32493699999998</v>
      </c>
      <c r="F68" s="220">
        <f>'Short Term'!AR96</f>
        <v>414.18315900000005</v>
      </c>
      <c r="G68" s="235">
        <f>'Short Term'!AS96</f>
        <v>331.80485799999997</v>
      </c>
      <c r="I68" s="162" t="s">
        <v>62</v>
      </c>
      <c r="J68" s="17">
        <v>3131.9365559999997</v>
      </c>
      <c r="K68" s="90">
        <v>1309.775893</v>
      </c>
      <c r="L68" s="90">
        <v>789.21640600000001</v>
      </c>
      <c r="M68" s="90">
        <v>552.32493699999998</v>
      </c>
      <c r="N68" s="90">
        <v>414.18315900000005</v>
      </c>
      <c r="O68" s="18">
        <v>331.80485799999997</v>
      </c>
    </row>
    <row r="69" spans="1:15" ht="13.5" thickBot="1" x14ac:dyDescent="0.35">
      <c r="A69" s="165" t="s">
        <v>81</v>
      </c>
      <c r="B69" s="220">
        <f>'Short Term'!AN114</f>
        <v>2900.0943119999997</v>
      </c>
      <c r="C69" s="220">
        <f>'Short Term'!AO114</f>
        <v>1652.3803459999999</v>
      </c>
      <c r="D69" s="220">
        <f>'Short Term'!AP114</f>
        <v>995.65633800000001</v>
      </c>
      <c r="E69" s="220">
        <f>'Short Term'!AQ114</f>
        <v>696.80065500000001</v>
      </c>
      <c r="F69" s="220">
        <f>'Short Term'!AR114</f>
        <v>526.57574399999999</v>
      </c>
      <c r="G69" s="235">
        <f>'Short Term'!AS114</f>
        <v>419.86088000000001</v>
      </c>
      <c r="I69" s="165" t="s">
        <v>81</v>
      </c>
      <c r="J69" s="90">
        <v>2900.0943119999997</v>
      </c>
      <c r="K69" s="90">
        <v>1652.3803459999999</v>
      </c>
      <c r="L69" s="90">
        <v>995.65633800000001</v>
      </c>
      <c r="M69" s="90">
        <v>696.80065500000001</v>
      </c>
      <c r="N69" s="90">
        <v>526.57574399999999</v>
      </c>
      <c r="O69" s="18">
        <v>419.86088000000001</v>
      </c>
    </row>
    <row r="70" spans="1:15" ht="13" x14ac:dyDescent="0.3">
      <c r="A70" s="389" t="s">
        <v>74</v>
      </c>
      <c r="B70" s="386"/>
      <c r="C70" s="386"/>
      <c r="D70" s="386"/>
      <c r="E70" s="386"/>
      <c r="F70" s="386"/>
      <c r="G70" s="387"/>
      <c r="I70" s="389" t="s">
        <v>74</v>
      </c>
      <c r="J70" s="386"/>
      <c r="K70" s="386"/>
      <c r="L70" s="386"/>
      <c r="M70" s="386"/>
      <c r="N70" s="386"/>
      <c r="O70" s="387"/>
    </row>
    <row r="71" spans="1:15" ht="13" x14ac:dyDescent="0.3">
      <c r="A71" s="163"/>
      <c r="B71" s="384" t="s">
        <v>63</v>
      </c>
      <c r="C71" s="384"/>
      <c r="D71" s="384"/>
      <c r="E71" s="384"/>
      <c r="F71" s="384"/>
      <c r="G71" s="385"/>
      <c r="I71" s="163"/>
      <c r="J71" s="384" t="s">
        <v>63</v>
      </c>
      <c r="K71" s="384"/>
      <c r="L71" s="384"/>
      <c r="M71" s="384"/>
      <c r="N71" s="384"/>
      <c r="O71" s="385"/>
    </row>
    <row r="72" spans="1:15" ht="13.5" thickBot="1" x14ac:dyDescent="0.35">
      <c r="A72" s="161" t="s">
        <v>64</v>
      </c>
      <c r="B72" s="159">
        <v>5</v>
      </c>
      <c r="C72" s="159">
        <v>10</v>
      </c>
      <c r="D72" s="159">
        <v>15</v>
      </c>
      <c r="E72" s="159">
        <v>20</v>
      </c>
      <c r="F72" s="159">
        <v>25</v>
      </c>
      <c r="G72" s="160">
        <v>30</v>
      </c>
      <c r="I72" s="161" t="s">
        <v>64</v>
      </c>
      <c r="J72" s="159">
        <v>5</v>
      </c>
      <c r="K72" s="159">
        <v>10</v>
      </c>
      <c r="L72" s="159">
        <v>15</v>
      </c>
      <c r="M72" s="159">
        <v>20</v>
      </c>
      <c r="N72" s="159">
        <v>25</v>
      </c>
      <c r="O72" s="160">
        <v>30</v>
      </c>
    </row>
    <row r="73" spans="1:15" ht="13" x14ac:dyDescent="0.3">
      <c r="A73" s="164" t="s">
        <v>58</v>
      </c>
      <c r="B73" s="88">
        <f>'Short Term'!AT24</f>
        <v>335.6803184520075</v>
      </c>
      <c r="C73" s="88">
        <f>'Short Term'!AU24</f>
        <v>136.33317567874911</v>
      </c>
      <c r="D73" s="88">
        <f>'Short Term'!AV24</f>
        <v>80.127198166580087</v>
      </c>
      <c r="E73" s="88">
        <f>'Short Term'!AW24</f>
        <v>54.79708023346479</v>
      </c>
      <c r="F73" s="88">
        <f>'Short Term'!AX24</f>
        <v>40.707079389308973</v>
      </c>
      <c r="G73" s="89">
        <f>'Short Term'!AY24</f>
        <v>32.803002449593677</v>
      </c>
      <c r="I73" s="164" t="s">
        <v>58</v>
      </c>
      <c r="J73" s="88">
        <v>335.6803184520075</v>
      </c>
      <c r="K73" s="88">
        <v>136.33317567874911</v>
      </c>
      <c r="L73" s="88">
        <v>80.127198166580087</v>
      </c>
      <c r="M73" s="88">
        <v>54.79708023346479</v>
      </c>
      <c r="N73" s="88">
        <v>40.707079389308973</v>
      </c>
      <c r="O73" s="89">
        <v>32.803002449593677</v>
      </c>
    </row>
    <row r="74" spans="1:15" ht="13" x14ac:dyDescent="0.3">
      <c r="A74" s="162" t="s">
        <v>59</v>
      </c>
      <c r="B74" s="90">
        <f>'Short Term'!AT42</f>
        <v>365.02506962170315</v>
      </c>
      <c r="C74" s="90">
        <f>'Short Term'!AU42</f>
        <v>151.15121266375627</v>
      </c>
      <c r="D74" s="90">
        <f>'Short Term'!AV42</f>
        <v>90.097780516376559</v>
      </c>
      <c r="E74" s="90">
        <f>'Short Term'!AW42</f>
        <v>62.359426196359614</v>
      </c>
      <c r="F74" s="90">
        <f>'Short Term'!AX42</f>
        <v>46.841499312471264</v>
      </c>
      <c r="G74" s="18">
        <f>'Short Term'!AY42</f>
        <v>37.057518643523323</v>
      </c>
      <c r="I74" s="162" t="s">
        <v>59</v>
      </c>
      <c r="J74" s="90">
        <v>365.02506962170315</v>
      </c>
      <c r="K74" s="90">
        <v>151.15121266375627</v>
      </c>
      <c r="L74" s="90">
        <v>90.097780516376559</v>
      </c>
      <c r="M74" s="90">
        <v>62.359426196359614</v>
      </c>
      <c r="N74" s="90">
        <v>46.841499312471264</v>
      </c>
      <c r="O74" s="18">
        <v>37.057518643523323</v>
      </c>
    </row>
    <row r="75" spans="1:15" ht="13" x14ac:dyDescent="0.3">
      <c r="A75" s="186" t="s">
        <v>60</v>
      </c>
      <c r="B75" s="90">
        <f>'Short Term'!AT60</f>
        <v>242.01453120539182</v>
      </c>
      <c r="C75" s="90">
        <f>'Short Term'!AU60</f>
        <v>99.400841095667843</v>
      </c>
      <c r="D75" s="90">
        <f>'Short Term'!AV60</f>
        <v>58.906447604653351</v>
      </c>
      <c r="E75" s="90">
        <f>'Short Term'!AW60</f>
        <v>40.572143346405561</v>
      </c>
      <c r="F75" s="90">
        <f>'Short Term'!AX60</f>
        <v>30.342531032054556</v>
      </c>
      <c r="G75" s="18">
        <f>'Short Term'!AY60</f>
        <v>23.904689325168579</v>
      </c>
      <c r="I75" s="186" t="s">
        <v>60</v>
      </c>
      <c r="J75" s="90">
        <v>242.01453120539182</v>
      </c>
      <c r="K75" s="90">
        <v>99.400841095667843</v>
      </c>
      <c r="L75" s="90">
        <v>58.906447604653351</v>
      </c>
      <c r="M75" s="90">
        <v>40.572143346405561</v>
      </c>
      <c r="N75" s="90">
        <v>30.342531032054556</v>
      </c>
      <c r="O75" s="18">
        <v>23.904689325168579</v>
      </c>
    </row>
    <row r="76" spans="1:15" ht="13" x14ac:dyDescent="0.3">
      <c r="A76" s="186" t="s">
        <v>61</v>
      </c>
      <c r="B76" s="90">
        <f>'Short Term'!AT78</f>
        <v>242.01453120539182</v>
      </c>
      <c r="C76" s="90">
        <f>'Short Term'!AU78</f>
        <v>99.400841095667843</v>
      </c>
      <c r="D76" s="90">
        <f>'Short Term'!AV78</f>
        <v>58.906447604653351</v>
      </c>
      <c r="E76" s="90">
        <f>'Short Term'!AW78</f>
        <v>40.572143346405561</v>
      </c>
      <c r="F76" s="90">
        <f>'Short Term'!AX78</f>
        <v>30.342531032054556</v>
      </c>
      <c r="G76" s="18">
        <f>'Short Term'!AY78</f>
        <v>23.904689325168579</v>
      </c>
      <c r="I76" s="186" t="s">
        <v>61</v>
      </c>
      <c r="J76" s="90">
        <v>242.01453120539182</v>
      </c>
      <c r="K76" s="90">
        <v>99.400841095667843</v>
      </c>
      <c r="L76" s="90">
        <v>58.906447604653351</v>
      </c>
      <c r="M76" s="90">
        <v>40.572143346405561</v>
      </c>
      <c r="N76" s="90">
        <v>30.342531032054556</v>
      </c>
      <c r="O76" s="18">
        <v>23.904689325168579</v>
      </c>
    </row>
    <row r="77" spans="1:15" ht="13" x14ac:dyDescent="0.3">
      <c r="A77" s="186" t="s">
        <v>62</v>
      </c>
      <c r="B77" s="220">
        <f>'Short Term'!AT96</f>
        <v>762.42302799999993</v>
      </c>
      <c r="C77" s="220">
        <f>'Short Term'!AU96</f>
        <v>317.82561799999996</v>
      </c>
      <c r="D77" s="220">
        <f>'Short Term'!AV96</f>
        <v>191.50222099999999</v>
      </c>
      <c r="E77" s="220">
        <f>'Short Term'!AW96</f>
        <v>132.479297</v>
      </c>
      <c r="F77" s="220">
        <f>'Short Term'!AX96</f>
        <v>100.487374</v>
      </c>
      <c r="G77" s="235">
        <f>'Short Term'!AY96</f>
        <v>79.810711000000012</v>
      </c>
      <c r="I77" s="186" t="s">
        <v>62</v>
      </c>
      <c r="J77" s="220">
        <v>762.42302799999993</v>
      </c>
      <c r="K77" s="220">
        <v>317.82561799999996</v>
      </c>
      <c r="L77" s="220">
        <v>191.50222099999999</v>
      </c>
      <c r="M77" s="220">
        <v>132.479297</v>
      </c>
      <c r="N77" s="220">
        <v>100.487374</v>
      </c>
      <c r="O77" s="235">
        <v>79.810711000000012</v>
      </c>
    </row>
    <row r="78" spans="1:15" ht="13.5" thickBot="1" x14ac:dyDescent="0.35">
      <c r="A78" s="165" t="s">
        <v>81</v>
      </c>
      <c r="B78" s="220">
        <f>'Short Term'!AT114</f>
        <v>726.37132699999995</v>
      </c>
      <c r="C78" s="220">
        <f>'Short Term'!AU114</f>
        <v>403.789491</v>
      </c>
      <c r="D78" s="220">
        <f>'Short Term'!AV114</f>
        <v>243.30199299999998</v>
      </c>
      <c r="E78" s="220">
        <f>'Short Term'!AW114</f>
        <v>168.31765900000002</v>
      </c>
      <c r="F78" s="220">
        <f>'Short Term'!AX114</f>
        <v>127.67535099999999</v>
      </c>
      <c r="G78" s="257">
        <f>'Short Term'!AY114</f>
        <v>101.40885800000001</v>
      </c>
      <c r="I78" s="165" t="s">
        <v>81</v>
      </c>
      <c r="J78" s="90">
        <v>726.37132699999995</v>
      </c>
      <c r="K78" s="90">
        <v>403.789491</v>
      </c>
      <c r="L78" s="90">
        <v>243.30199299999998</v>
      </c>
      <c r="M78" s="90">
        <v>168.31765900000002</v>
      </c>
      <c r="N78" s="90">
        <v>127.67535099999999</v>
      </c>
      <c r="O78" s="86">
        <v>101.40885800000001</v>
      </c>
    </row>
    <row r="79" spans="1:15" ht="13" x14ac:dyDescent="0.3">
      <c r="A79" s="393" t="s">
        <v>93</v>
      </c>
      <c r="B79" s="394"/>
      <c r="C79" s="394"/>
      <c r="D79" s="394"/>
      <c r="E79" s="394"/>
      <c r="F79" s="394"/>
      <c r="G79" s="395"/>
      <c r="I79" s="381" t="s">
        <v>75</v>
      </c>
      <c r="J79" s="390"/>
      <c r="K79" s="390"/>
      <c r="L79" s="390"/>
      <c r="M79" s="390"/>
      <c r="N79" s="390"/>
      <c r="O79" s="391"/>
    </row>
    <row r="80" spans="1:15" ht="13" x14ac:dyDescent="0.3">
      <c r="A80" s="267"/>
      <c r="B80" s="399" t="s">
        <v>63</v>
      </c>
      <c r="C80" s="399"/>
      <c r="D80" s="399"/>
      <c r="E80" s="399"/>
      <c r="F80" s="399"/>
      <c r="G80" s="400"/>
      <c r="I80" s="5"/>
      <c r="J80" s="384" t="s">
        <v>63</v>
      </c>
      <c r="K80" s="384"/>
      <c r="L80" s="384"/>
      <c r="M80" s="384"/>
      <c r="N80" s="384"/>
      <c r="O80" s="385"/>
    </row>
    <row r="81" spans="1:15" ht="13.5" thickBot="1" x14ac:dyDescent="0.35">
      <c r="A81" s="268" t="s">
        <v>64</v>
      </c>
      <c r="B81" s="269">
        <v>5</v>
      </c>
      <c r="C81" s="269">
        <v>10</v>
      </c>
      <c r="D81" s="269">
        <v>15</v>
      </c>
      <c r="E81" s="269">
        <v>20</v>
      </c>
      <c r="F81" s="269">
        <v>25</v>
      </c>
      <c r="G81" s="270">
        <v>30</v>
      </c>
      <c r="I81" s="166" t="s">
        <v>64</v>
      </c>
      <c r="J81" s="167">
        <v>5</v>
      </c>
      <c r="K81" s="167">
        <v>10</v>
      </c>
      <c r="L81" s="167">
        <v>15</v>
      </c>
      <c r="M81" s="167">
        <v>20</v>
      </c>
      <c r="N81" s="167">
        <v>25</v>
      </c>
      <c r="O81" s="168">
        <v>30</v>
      </c>
    </row>
    <row r="82" spans="1:15" ht="13" x14ac:dyDescent="0.3">
      <c r="A82" s="271" t="s">
        <v>58</v>
      </c>
      <c r="B82" s="342">
        <f>'Short Term'!N24</f>
        <v>8</v>
      </c>
      <c r="C82" s="273">
        <f>'Short Term'!O24</f>
        <v>8</v>
      </c>
      <c r="D82" s="272">
        <f>'Short Term'!P24</f>
        <v>8</v>
      </c>
      <c r="E82" s="272">
        <f>'Short Term'!Q24</f>
        <v>8</v>
      </c>
      <c r="F82" s="272">
        <f>'Short Term'!R24</f>
        <v>8</v>
      </c>
      <c r="G82" s="274">
        <f>'Short Term'!S24</f>
        <v>8</v>
      </c>
      <c r="I82" s="164" t="s">
        <v>58</v>
      </c>
      <c r="J82" s="88">
        <v>96.358396035178245</v>
      </c>
      <c r="K82" s="187">
        <v>34.955778103414495</v>
      </c>
      <c r="L82" s="88">
        <v>18.377624375091166</v>
      </c>
      <c r="M82" s="88">
        <v>12.53295934747881</v>
      </c>
      <c r="N82" s="88">
        <v>12.534177979805447</v>
      </c>
      <c r="O82" s="89">
        <v>12.533050370254944</v>
      </c>
    </row>
    <row r="83" spans="1:15" ht="13" x14ac:dyDescent="0.3">
      <c r="A83" s="275" t="s">
        <v>59</v>
      </c>
      <c r="B83" s="343">
        <f>'Short Term'!N42</f>
        <v>135</v>
      </c>
      <c r="C83" s="269">
        <f>'Short Term'!O42</f>
        <v>54.699999999999996</v>
      </c>
      <c r="D83" s="269">
        <f>'Short Term'!P42</f>
        <v>32.300000000000004</v>
      </c>
      <c r="E83" s="269">
        <f>'Short Term'!Q42</f>
        <v>22.1</v>
      </c>
      <c r="F83" s="269">
        <f>'Short Term'!R42</f>
        <v>16.400000000000002</v>
      </c>
      <c r="G83" s="270">
        <f>'Short Term'!S42</f>
        <v>13</v>
      </c>
      <c r="I83" s="162" t="s">
        <v>59</v>
      </c>
      <c r="J83" s="90">
        <v>127.54014342950728</v>
      </c>
      <c r="K83" s="90">
        <v>51.188366350684227</v>
      </c>
      <c r="L83" s="90">
        <v>29.811384690431673</v>
      </c>
      <c r="M83" s="90">
        <v>20.211398825680391</v>
      </c>
      <c r="N83" s="90">
        <v>14.889916928138762</v>
      </c>
      <c r="O83" s="18">
        <v>13.002944441418407</v>
      </c>
    </row>
    <row r="84" spans="1:15" ht="13" x14ac:dyDescent="0.3">
      <c r="A84" s="275" t="s">
        <v>60</v>
      </c>
      <c r="B84" s="343">
        <f>'Short Term'!N60</f>
        <v>85.4</v>
      </c>
      <c r="C84" s="269">
        <f>'Short Term'!O60</f>
        <v>34.1</v>
      </c>
      <c r="D84" s="269">
        <f>'Short Term'!P60</f>
        <v>19.8</v>
      </c>
      <c r="E84" s="269">
        <f>'Short Term'!Q60</f>
        <v>13.299999999999999</v>
      </c>
      <c r="F84" s="269">
        <f>'Short Term'!R60</f>
        <v>9.7999999999999989</v>
      </c>
      <c r="G84" s="270">
        <f>'Short Term'!S60</f>
        <v>8.9</v>
      </c>
      <c r="I84" s="186" t="s">
        <v>60</v>
      </c>
      <c r="J84" s="90">
        <v>78.234390394722354</v>
      </c>
      <c r="K84" s="90">
        <v>30.34185479781198</v>
      </c>
      <c r="L84" s="90">
        <v>17.158997494301023</v>
      </c>
      <c r="M84" s="90">
        <v>11.293323326315992</v>
      </c>
      <c r="N84" s="262" t="s">
        <v>68</v>
      </c>
      <c r="O84" s="188" t="s">
        <v>68</v>
      </c>
    </row>
    <row r="85" spans="1:15" ht="13" x14ac:dyDescent="0.3">
      <c r="A85" s="275" t="s">
        <v>61</v>
      </c>
      <c r="B85" s="343">
        <f>'Short Term'!N78</f>
        <v>3</v>
      </c>
      <c r="C85" s="269">
        <f>'Short Term'!O78</f>
        <v>3</v>
      </c>
      <c r="D85" s="269">
        <f>'Short Term'!P78</f>
        <v>3</v>
      </c>
      <c r="E85" s="269">
        <f>'Short Term'!Q78</f>
        <v>3</v>
      </c>
      <c r="F85" s="269">
        <f>'Short Term'!R78</f>
        <v>3</v>
      </c>
      <c r="G85" s="270">
        <f>'Short Term'!S78</f>
        <v>3</v>
      </c>
      <c r="I85" s="186" t="s">
        <v>61</v>
      </c>
      <c r="J85" s="90">
        <v>78.234390394722354</v>
      </c>
      <c r="K85" s="90">
        <v>30.34185479781198</v>
      </c>
      <c r="L85" s="90">
        <v>17.158997494301023</v>
      </c>
      <c r="M85" s="90">
        <v>11.293323326315992</v>
      </c>
      <c r="N85" s="262" t="s">
        <v>68</v>
      </c>
      <c r="O85" s="188" t="s">
        <v>68</v>
      </c>
    </row>
    <row r="86" spans="1:15" ht="13" x14ac:dyDescent="0.3">
      <c r="A86" s="275" t="s">
        <v>62</v>
      </c>
      <c r="B86" s="343">
        <f>'Short Term'!N96</f>
        <v>185</v>
      </c>
      <c r="C86" s="269">
        <f>'Short Term'!O96</f>
        <v>66</v>
      </c>
      <c r="D86" s="269">
        <f>'Short Term'!P96</f>
        <v>34</v>
      </c>
      <c r="E86" s="269">
        <f>'Short Term'!Q96</f>
        <v>19</v>
      </c>
      <c r="F86" s="269">
        <f>'Short Term'!R96</f>
        <v>16.600000000000001</v>
      </c>
      <c r="G86" s="270">
        <f>'Short Term'!S96</f>
        <v>16.600000000000001</v>
      </c>
      <c r="I86" s="186" t="s">
        <v>62</v>
      </c>
      <c r="J86" s="90">
        <v>286.54109799999998</v>
      </c>
      <c r="K86" s="90">
        <v>118.06881399999999</v>
      </c>
      <c r="L86" s="90">
        <v>70.310772999999998</v>
      </c>
      <c r="M86" s="90">
        <v>48.621729000000002</v>
      </c>
      <c r="N86" s="90">
        <v>36.437137999999997</v>
      </c>
      <c r="O86" s="18">
        <v>28.584925999999999</v>
      </c>
    </row>
    <row r="87" spans="1:15" ht="13.5" thickBot="1" x14ac:dyDescent="0.35">
      <c r="A87" s="275" t="s">
        <v>81</v>
      </c>
      <c r="B87" s="343">
        <f>'Short Term'!N114</f>
        <v>270</v>
      </c>
      <c r="C87" s="269">
        <f>'Short Term'!O114</f>
        <v>102</v>
      </c>
      <c r="D87" s="269">
        <f>'Short Term'!P114</f>
        <v>57</v>
      </c>
      <c r="E87" s="269">
        <f>'Short Term'!Q114</f>
        <v>36</v>
      </c>
      <c r="F87" s="269">
        <f>'Short Term'!R114</f>
        <v>25</v>
      </c>
      <c r="G87" s="270">
        <f>'Short Term'!S114</f>
        <v>22</v>
      </c>
      <c r="I87" s="165" t="s">
        <v>81</v>
      </c>
      <c r="J87" s="90">
        <v>289.16781400000002</v>
      </c>
      <c r="K87" s="90">
        <v>151.74787599999999</v>
      </c>
      <c r="L87" s="90">
        <v>91.423204999999996</v>
      </c>
      <c r="M87" s="90">
        <v>62.808367000000004</v>
      </c>
      <c r="N87" s="90">
        <v>47.555985</v>
      </c>
      <c r="O87" s="18">
        <v>37.199195999999993</v>
      </c>
    </row>
    <row r="88" spans="1:15" ht="13" x14ac:dyDescent="0.3">
      <c r="A88" s="393" t="s">
        <v>94</v>
      </c>
      <c r="B88" s="394"/>
      <c r="C88" s="394"/>
      <c r="D88" s="394"/>
      <c r="E88" s="394"/>
      <c r="F88" s="394"/>
      <c r="G88" s="395"/>
      <c r="I88" s="381" t="s">
        <v>82</v>
      </c>
      <c r="J88" s="390"/>
      <c r="K88" s="390"/>
      <c r="L88" s="390"/>
      <c r="M88" s="390"/>
      <c r="N88" s="390"/>
      <c r="O88" s="391"/>
    </row>
    <row r="89" spans="1:15" ht="13" x14ac:dyDescent="0.3">
      <c r="A89" s="267"/>
      <c r="B89" s="399" t="s">
        <v>63</v>
      </c>
      <c r="C89" s="399"/>
      <c r="D89" s="399"/>
      <c r="E89" s="399"/>
      <c r="F89" s="399"/>
      <c r="G89" s="400"/>
      <c r="I89" s="5"/>
      <c r="J89" s="384" t="s">
        <v>63</v>
      </c>
      <c r="K89" s="384"/>
      <c r="L89" s="384"/>
      <c r="M89" s="384"/>
      <c r="N89" s="384"/>
      <c r="O89" s="385"/>
    </row>
    <row r="90" spans="1:15" ht="13.5" thickBot="1" x14ac:dyDescent="0.35">
      <c r="A90" s="268" t="s">
        <v>64</v>
      </c>
      <c r="B90" s="277">
        <v>5</v>
      </c>
      <c r="C90" s="277">
        <v>10</v>
      </c>
      <c r="D90" s="277">
        <v>15</v>
      </c>
      <c r="E90" s="277">
        <v>20</v>
      </c>
      <c r="F90" s="277">
        <v>25</v>
      </c>
      <c r="G90" s="278">
        <v>30</v>
      </c>
      <c r="I90" s="166" t="s">
        <v>64</v>
      </c>
      <c r="J90" s="159">
        <v>5</v>
      </c>
      <c r="K90" s="159">
        <v>10</v>
      </c>
      <c r="L90" s="159">
        <v>15</v>
      </c>
      <c r="M90" s="159">
        <v>20</v>
      </c>
      <c r="N90" s="159">
        <v>25</v>
      </c>
      <c r="O90" s="160">
        <v>30</v>
      </c>
    </row>
    <row r="91" spans="1:15" ht="13" x14ac:dyDescent="0.3">
      <c r="A91" s="271" t="s">
        <v>58</v>
      </c>
      <c r="B91" s="269">
        <f>'Short Term'!T24</f>
        <v>0.1</v>
      </c>
      <c r="C91" s="269">
        <f>'Short Term'!U24</f>
        <v>0.1</v>
      </c>
      <c r="D91" s="269">
        <f>'Short Term'!V24</f>
        <v>0.1</v>
      </c>
      <c r="E91" s="269">
        <f>'Short Term'!W24</f>
        <v>0.1</v>
      </c>
      <c r="F91" s="269">
        <f>'Short Term'!X24</f>
        <v>0.1</v>
      </c>
      <c r="G91" s="270">
        <f>'Short Term'!Y24</f>
        <v>0.1</v>
      </c>
      <c r="I91" s="164" t="s">
        <v>58</v>
      </c>
      <c r="J91" s="262" t="s">
        <v>68</v>
      </c>
      <c r="K91" s="262" t="s">
        <v>68</v>
      </c>
      <c r="L91" s="262" t="s">
        <v>68</v>
      </c>
      <c r="M91" s="262" t="s">
        <v>68</v>
      </c>
      <c r="N91" s="262" t="s">
        <v>68</v>
      </c>
      <c r="O91" s="255" t="s">
        <v>68</v>
      </c>
    </row>
    <row r="92" spans="1:15" ht="13" x14ac:dyDescent="0.3">
      <c r="A92" s="275" t="s">
        <v>59</v>
      </c>
      <c r="B92" s="269">
        <f>'Short Term'!T42</f>
        <v>52</v>
      </c>
      <c r="C92" s="269">
        <f>'Short Term'!U42</f>
        <v>20</v>
      </c>
      <c r="D92" s="269">
        <f>'Short Term'!V42</f>
        <v>11.2</v>
      </c>
      <c r="E92" s="269">
        <f>'Short Term'!W42</f>
        <v>7.2</v>
      </c>
      <c r="F92" s="269">
        <f>'Short Term'!X42</f>
        <v>6.1000000000000005</v>
      </c>
      <c r="G92" s="270">
        <f>'Short Term'!Y42</f>
        <v>6.1000000000000005</v>
      </c>
      <c r="I92" s="162" t="s">
        <v>59</v>
      </c>
      <c r="J92" s="262" t="s">
        <v>68</v>
      </c>
      <c r="K92" s="262" t="s">
        <v>68</v>
      </c>
      <c r="L92" s="262" t="s">
        <v>68</v>
      </c>
      <c r="M92" s="262" t="s">
        <v>68</v>
      </c>
      <c r="N92" s="262" t="s">
        <v>68</v>
      </c>
      <c r="O92" s="188" t="s">
        <v>68</v>
      </c>
    </row>
    <row r="93" spans="1:15" ht="13" x14ac:dyDescent="0.3">
      <c r="A93" s="275" t="s">
        <v>60</v>
      </c>
      <c r="B93" s="269">
        <f>'Short Term'!T60</f>
        <v>28</v>
      </c>
      <c r="C93" s="269">
        <f>'Short Term'!U60</f>
        <v>9.6</v>
      </c>
      <c r="D93" s="269">
        <f>'Short Term'!V60</f>
        <v>4.5</v>
      </c>
      <c r="E93" s="269">
        <f>'Short Term'!W60</f>
        <v>4.05</v>
      </c>
      <c r="F93" s="269">
        <f>'Short Term'!X60</f>
        <v>4.05</v>
      </c>
      <c r="G93" s="270">
        <f>'Short Term'!Y60</f>
        <v>4.05</v>
      </c>
      <c r="I93" s="186" t="s">
        <v>60</v>
      </c>
      <c r="J93" s="262" t="s">
        <v>68</v>
      </c>
      <c r="K93" s="262" t="s">
        <v>68</v>
      </c>
      <c r="L93" s="262" t="s">
        <v>68</v>
      </c>
      <c r="M93" s="262" t="s">
        <v>68</v>
      </c>
      <c r="N93" s="262" t="s">
        <v>68</v>
      </c>
      <c r="O93" s="188" t="s">
        <v>68</v>
      </c>
    </row>
    <row r="94" spans="1:15" ht="13" x14ac:dyDescent="0.3">
      <c r="A94" s="275" t="s">
        <v>61</v>
      </c>
      <c r="B94" s="269">
        <f>'Short Term'!T78</f>
        <v>0.1</v>
      </c>
      <c r="C94" s="269">
        <f>'Short Term'!U78</f>
        <v>0.1</v>
      </c>
      <c r="D94" s="269">
        <f>'Short Term'!V78</f>
        <v>0.1</v>
      </c>
      <c r="E94" s="269">
        <f>'Short Term'!W78</f>
        <v>0.1</v>
      </c>
      <c r="F94" s="269">
        <f>'Short Term'!X78</f>
        <v>0.1</v>
      </c>
      <c r="G94" s="270">
        <f>'Short Term'!Y78</f>
        <v>0.1</v>
      </c>
      <c r="I94" s="186" t="s">
        <v>61</v>
      </c>
      <c r="J94" s="262" t="s">
        <v>68</v>
      </c>
      <c r="K94" s="262" t="s">
        <v>68</v>
      </c>
      <c r="L94" s="262" t="s">
        <v>68</v>
      </c>
      <c r="M94" s="262" t="s">
        <v>68</v>
      </c>
      <c r="N94" s="262" t="s">
        <v>68</v>
      </c>
      <c r="O94" s="188" t="s">
        <v>68</v>
      </c>
    </row>
    <row r="95" spans="1:15" ht="13" x14ac:dyDescent="0.3">
      <c r="A95" s="275" t="s">
        <v>62</v>
      </c>
      <c r="B95" s="269">
        <f>'Short Term'!T96</f>
        <v>2.5</v>
      </c>
      <c r="C95" s="269">
        <f>'Short Term'!U96</f>
        <v>2.5</v>
      </c>
      <c r="D95" s="269">
        <f>'Short Term'!V96</f>
        <v>2.5</v>
      </c>
      <c r="E95" s="269">
        <f>'Short Term'!W96</f>
        <v>2.5</v>
      </c>
      <c r="F95" s="269">
        <f>'Short Term'!X96</f>
        <v>2.5</v>
      </c>
      <c r="G95" s="270">
        <f>'Short Term'!Y96</f>
        <v>2.5</v>
      </c>
      <c r="I95" s="186" t="s">
        <v>62</v>
      </c>
      <c r="J95" s="90">
        <f>49.185689</f>
        <v>49.185689000000004</v>
      </c>
      <c r="K95" s="90">
        <f>17.969001</f>
        <v>17.969000999999999</v>
      </c>
      <c r="L95" s="262" t="s">
        <v>68</v>
      </c>
      <c r="M95" s="262" t="s">
        <v>68</v>
      </c>
      <c r="N95" s="262" t="s">
        <v>68</v>
      </c>
      <c r="O95" s="188" t="s">
        <v>68</v>
      </c>
    </row>
    <row r="96" spans="1:15" ht="13.5" thickBot="1" x14ac:dyDescent="0.35">
      <c r="A96" s="276" t="s">
        <v>81</v>
      </c>
      <c r="B96" s="277">
        <f>'Short Term'!T114</f>
        <v>66</v>
      </c>
      <c r="C96" s="277">
        <f>'Short Term'!U114</f>
        <v>8.6999999999999993</v>
      </c>
      <c r="D96" s="277">
        <f>'Short Term'!V114</f>
        <v>8.6999999999999993</v>
      </c>
      <c r="E96" s="277">
        <f>'Short Term'!W114</f>
        <v>8.6999999999999993</v>
      </c>
      <c r="F96" s="277">
        <f>'Short Term'!X114</f>
        <v>8.6999999999999993</v>
      </c>
      <c r="G96" s="278">
        <f>'Short Term'!Y114</f>
        <v>8.6999999999999993</v>
      </c>
      <c r="I96" s="165" t="s">
        <v>81</v>
      </c>
      <c r="J96" s="256">
        <v>70.466952000000006</v>
      </c>
      <c r="K96" s="256">
        <v>27.038055</v>
      </c>
      <c r="L96" s="256">
        <v>15.114405</v>
      </c>
      <c r="M96" s="258" t="s">
        <v>68</v>
      </c>
      <c r="N96" s="258" t="s">
        <v>68</v>
      </c>
      <c r="O96" s="259" t="s">
        <v>68</v>
      </c>
    </row>
    <row r="97" spans="1:15" ht="13" x14ac:dyDescent="0.3">
      <c r="A97" s="396" t="s">
        <v>77</v>
      </c>
      <c r="B97" s="397"/>
      <c r="C97" s="397"/>
      <c r="D97" s="397"/>
      <c r="E97" s="397"/>
      <c r="F97" s="397"/>
      <c r="G97" s="398"/>
      <c r="I97" s="381" t="s">
        <v>77</v>
      </c>
      <c r="J97" s="390"/>
      <c r="K97" s="390"/>
      <c r="L97" s="390"/>
      <c r="M97" s="390"/>
      <c r="N97" s="390"/>
      <c r="O97" s="391"/>
    </row>
    <row r="98" spans="1:15" ht="13" x14ac:dyDescent="0.3">
      <c r="A98" s="5"/>
      <c r="B98" s="384" t="s">
        <v>63</v>
      </c>
      <c r="C98" s="384"/>
      <c r="D98" s="384"/>
      <c r="E98" s="384"/>
      <c r="F98" s="384"/>
      <c r="G98" s="385"/>
      <c r="I98" s="5"/>
      <c r="J98" s="384" t="s">
        <v>63</v>
      </c>
      <c r="K98" s="384"/>
      <c r="L98" s="384"/>
      <c r="M98" s="384"/>
      <c r="N98" s="384"/>
      <c r="O98" s="385"/>
    </row>
    <row r="99" spans="1:15" ht="13.5" thickBot="1" x14ac:dyDescent="0.35">
      <c r="A99" s="166" t="s">
        <v>64</v>
      </c>
      <c r="B99" s="167">
        <v>5</v>
      </c>
      <c r="C99" s="167">
        <v>10</v>
      </c>
      <c r="D99" s="167">
        <v>15</v>
      </c>
      <c r="E99" s="167">
        <v>20</v>
      </c>
      <c r="F99" s="167">
        <v>25</v>
      </c>
      <c r="G99" s="168">
        <v>30</v>
      </c>
      <c r="I99" s="166" t="s">
        <v>64</v>
      </c>
      <c r="J99" s="167">
        <v>5</v>
      </c>
      <c r="K99" s="167">
        <v>10</v>
      </c>
      <c r="L99" s="167">
        <v>15</v>
      </c>
      <c r="M99" s="167">
        <v>20</v>
      </c>
      <c r="N99" s="167">
        <v>25</v>
      </c>
      <c r="O99" s="168">
        <v>30</v>
      </c>
    </row>
    <row r="100" spans="1:15" ht="13" x14ac:dyDescent="0.3">
      <c r="A100" s="164" t="s">
        <v>58</v>
      </c>
      <c r="B100" s="88">
        <f>'Short Term'!Z24</f>
        <v>10</v>
      </c>
      <c r="C100" s="187">
        <f>'Short Term'!AA24</f>
        <v>10</v>
      </c>
      <c r="D100" s="88">
        <f>'Short Term'!AB24</f>
        <v>10</v>
      </c>
      <c r="E100" s="88">
        <f>'Short Term'!AC24</f>
        <v>12.53295934747881</v>
      </c>
      <c r="F100" s="88">
        <f>'Short Term'!AD24</f>
        <v>12.534177979805447</v>
      </c>
      <c r="G100" s="89">
        <f>'Short Term'!AE24</f>
        <v>12.533050370254944</v>
      </c>
      <c r="I100" s="164" t="s">
        <v>58</v>
      </c>
      <c r="J100" s="263" t="s">
        <v>68</v>
      </c>
      <c r="K100" s="263" t="s">
        <v>68</v>
      </c>
      <c r="L100" s="263" t="s">
        <v>68</v>
      </c>
      <c r="M100" s="263" t="s">
        <v>68</v>
      </c>
      <c r="N100" s="263" t="s">
        <v>68</v>
      </c>
      <c r="O100" s="255" t="s">
        <v>68</v>
      </c>
    </row>
    <row r="101" spans="1:15" ht="13" x14ac:dyDescent="0.3">
      <c r="A101" s="162" t="s">
        <v>59</v>
      </c>
      <c r="B101" s="90">
        <f>'Short Term'!Z42</f>
        <v>10</v>
      </c>
      <c r="C101" s="90">
        <f>'Short Term'!AA42</f>
        <v>10</v>
      </c>
      <c r="D101" s="90">
        <f>'Short Term'!AB42</f>
        <v>10</v>
      </c>
      <c r="E101" s="90">
        <f>'Short Term'!AC42</f>
        <v>10</v>
      </c>
      <c r="F101" s="90">
        <f>'Short Term'!AD42</f>
        <v>10</v>
      </c>
      <c r="G101" s="18">
        <f>'Short Term'!AE42</f>
        <v>10</v>
      </c>
      <c r="I101" s="162" t="s">
        <v>59</v>
      </c>
      <c r="J101" s="263" t="s">
        <v>68</v>
      </c>
      <c r="K101" s="263" t="s">
        <v>68</v>
      </c>
      <c r="L101" s="263" t="s">
        <v>68</v>
      </c>
      <c r="M101" s="263" t="s">
        <v>68</v>
      </c>
      <c r="N101" s="263" t="s">
        <v>68</v>
      </c>
      <c r="O101" s="188" t="s">
        <v>68</v>
      </c>
    </row>
    <row r="102" spans="1:15" ht="13" x14ac:dyDescent="0.3">
      <c r="A102" s="186" t="s">
        <v>60</v>
      </c>
      <c r="B102" s="90">
        <f>'Short Term'!Z60</f>
        <v>10</v>
      </c>
      <c r="C102" s="90">
        <f>'Short Term'!AA60</f>
        <v>10</v>
      </c>
      <c r="D102" s="90">
        <f>'Short Term'!AB60</f>
        <v>10</v>
      </c>
      <c r="E102" s="90">
        <f>'Short Term'!AC60</f>
        <v>10</v>
      </c>
      <c r="F102" s="262">
        <f>'Short Term'!AD60</f>
        <v>10</v>
      </c>
      <c r="G102" s="254">
        <f>'Short Term'!AE60</f>
        <v>10</v>
      </c>
      <c r="I102" s="186" t="s">
        <v>60</v>
      </c>
      <c r="J102" s="263" t="s">
        <v>68</v>
      </c>
      <c r="K102" s="263" t="s">
        <v>68</v>
      </c>
      <c r="L102" s="263" t="s">
        <v>68</v>
      </c>
      <c r="M102" s="263" t="s">
        <v>68</v>
      </c>
      <c r="N102" s="263" t="s">
        <v>68</v>
      </c>
      <c r="O102" s="188" t="s">
        <v>68</v>
      </c>
    </row>
    <row r="103" spans="1:15" ht="13" x14ac:dyDescent="0.3">
      <c r="A103" s="186" t="s">
        <v>61</v>
      </c>
      <c r="B103" s="90">
        <f>'Short Term'!Z78</f>
        <v>10</v>
      </c>
      <c r="C103" s="90">
        <f>'Short Term'!AA78</f>
        <v>10</v>
      </c>
      <c r="D103" s="90">
        <f>'Short Term'!AB78</f>
        <v>10</v>
      </c>
      <c r="E103" s="90">
        <f>'Short Term'!AC78</f>
        <v>10</v>
      </c>
      <c r="F103" s="262">
        <f>'Short Term'!AD78</f>
        <v>10</v>
      </c>
      <c r="G103" s="254">
        <f>'Short Term'!AE78</f>
        <v>10</v>
      </c>
      <c r="I103" s="186" t="s">
        <v>61</v>
      </c>
      <c r="J103" s="263" t="s">
        <v>68</v>
      </c>
      <c r="K103" s="263" t="s">
        <v>68</v>
      </c>
      <c r="L103" s="263" t="s">
        <v>68</v>
      </c>
      <c r="M103" s="263" t="s">
        <v>68</v>
      </c>
      <c r="N103" s="263" t="s">
        <v>68</v>
      </c>
      <c r="O103" s="188" t="s">
        <v>68</v>
      </c>
    </row>
    <row r="104" spans="1:15" ht="13" x14ac:dyDescent="0.3">
      <c r="A104" s="186" t="s">
        <v>62</v>
      </c>
      <c r="B104" s="90">
        <f>'Short Term'!Z96</f>
        <v>194.24998992485351</v>
      </c>
      <c r="C104" s="90">
        <f>'Short Term'!AA96</f>
        <v>70.577054795620384</v>
      </c>
      <c r="D104" s="90">
        <f>'Short Term'!AB96</f>
        <v>37.17787177161005</v>
      </c>
      <c r="E104" s="90">
        <f>'Short Term'!AC96</f>
        <v>22.076660749938306</v>
      </c>
      <c r="F104" s="90">
        <f>'Short Term'!AD96</f>
        <v>16.91963122435288</v>
      </c>
      <c r="G104" s="18">
        <f>'Short Term'!AE96</f>
        <v>16.919912901090065</v>
      </c>
      <c r="I104" s="186" t="s">
        <v>62</v>
      </c>
      <c r="J104" s="90">
        <v>194.24998992485351</v>
      </c>
      <c r="K104" s="90">
        <v>70.577054795620384</v>
      </c>
      <c r="L104" s="90">
        <v>37.17787177161005</v>
      </c>
      <c r="M104" s="90">
        <v>22.076660749938306</v>
      </c>
      <c r="N104" s="90">
        <v>16.91963122435288</v>
      </c>
      <c r="O104" s="18">
        <v>16.919912901090065</v>
      </c>
    </row>
    <row r="105" spans="1:15" ht="13.5" thickBot="1" x14ac:dyDescent="0.35">
      <c r="A105" s="165" t="s">
        <v>81</v>
      </c>
      <c r="B105" s="256">
        <f>'Short Term'!Z114</f>
        <v>278.00411233735866</v>
      </c>
      <c r="C105" s="256">
        <f>'Short Term'!AA114</f>
        <v>106.51495064223364</v>
      </c>
      <c r="D105" s="256">
        <f>'Short Term'!AB114</f>
        <v>59.551031827945224</v>
      </c>
      <c r="E105" s="256">
        <f>'Short Term'!AC114</f>
        <v>38.673518163788493</v>
      </c>
      <c r="F105" s="256">
        <f>'Short Term'!AD114</f>
        <v>27.050668384701016</v>
      </c>
      <c r="G105" s="257">
        <f>'Short Term'!AE114</f>
        <v>22.185701576329777</v>
      </c>
      <c r="I105" s="165" t="s">
        <v>81</v>
      </c>
      <c r="J105" s="256">
        <v>278.00411233735866</v>
      </c>
      <c r="K105" s="256">
        <v>106.51495064223364</v>
      </c>
      <c r="L105" s="256">
        <v>59.551031827945224</v>
      </c>
      <c r="M105" s="256">
        <v>38.673518163788493</v>
      </c>
      <c r="N105" s="256">
        <v>27.050668384701016</v>
      </c>
      <c r="O105" s="257">
        <v>22.185701576329777</v>
      </c>
    </row>
    <row r="106" spans="1:15" ht="13" x14ac:dyDescent="0.3">
      <c r="A106" s="381" t="s">
        <v>83</v>
      </c>
      <c r="B106" s="390"/>
      <c r="C106" s="390"/>
      <c r="D106" s="390"/>
      <c r="E106" s="390"/>
      <c r="F106" s="390"/>
      <c r="G106" s="391"/>
      <c r="I106" s="381" t="s">
        <v>83</v>
      </c>
      <c r="J106" s="390"/>
      <c r="K106" s="390"/>
      <c r="L106" s="390"/>
      <c r="M106" s="390"/>
      <c r="N106" s="390"/>
      <c r="O106" s="391"/>
    </row>
    <row r="107" spans="1:15" ht="13" x14ac:dyDescent="0.3">
      <c r="A107" s="5"/>
      <c r="B107" s="384" t="s">
        <v>63</v>
      </c>
      <c r="C107" s="384"/>
      <c r="D107" s="384"/>
      <c r="E107" s="384"/>
      <c r="F107" s="384"/>
      <c r="G107" s="385"/>
      <c r="I107" s="5"/>
      <c r="J107" s="384" t="s">
        <v>63</v>
      </c>
      <c r="K107" s="384"/>
      <c r="L107" s="384"/>
      <c r="M107" s="384"/>
      <c r="N107" s="384"/>
      <c r="O107" s="385"/>
    </row>
    <row r="108" spans="1:15" ht="13.5" thickBot="1" x14ac:dyDescent="0.35">
      <c r="A108" s="166" t="s">
        <v>64</v>
      </c>
      <c r="B108" s="159">
        <v>5</v>
      </c>
      <c r="C108" s="159">
        <v>10</v>
      </c>
      <c r="D108" s="159">
        <v>15</v>
      </c>
      <c r="E108" s="159">
        <v>20</v>
      </c>
      <c r="F108" s="159">
        <v>25</v>
      </c>
      <c r="G108" s="160">
        <v>30</v>
      </c>
      <c r="I108" s="166" t="s">
        <v>64</v>
      </c>
      <c r="J108" s="159">
        <v>5</v>
      </c>
      <c r="K108" s="159">
        <v>10</v>
      </c>
      <c r="L108" s="159">
        <v>15</v>
      </c>
      <c r="M108" s="159">
        <v>20</v>
      </c>
      <c r="N108" s="159">
        <v>25</v>
      </c>
      <c r="O108" s="160">
        <v>30</v>
      </c>
    </row>
    <row r="109" spans="1:15" ht="13" x14ac:dyDescent="0.3">
      <c r="A109" s="164" t="s">
        <v>58</v>
      </c>
      <c r="B109" s="90">
        <f>'Short Term'!AF24</f>
        <v>10</v>
      </c>
      <c r="C109" s="263">
        <f>'Short Term'!AG24</f>
        <v>10</v>
      </c>
      <c r="D109" s="263">
        <f>'Short Term'!AH24</f>
        <v>10</v>
      </c>
      <c r="E109" s="263">
        <f>'Short Term'!AI24</f>
        <v>10</v>
      </c>
      <c r="F109" s="263">
        <f>'Short Term'!AJ24</f>
        <v>10</v>
      </c>
      <c r="G109" s="188">
        <f>'Short Term'!AK24</f>
        <v>10</v>
      </c>
      <c r="I109" s="164" t="s">
        <v>58</v>
      </c>
      <c r="J109" s="90" t="s">
        <v>68</v>
      </c>
      <c r="K109" s="263" t="s">
        <v>68</v>
      </c>
      <c r="L109" s="263" t="s">
        <v>68</v>
      </c>
      <c r="M109" s="263" t="s">
        <v>68</v>
      </c>
      <c r="N109" s="263" t="s">
        <v>68</v>
      </c>
      <c r="O109" s="188" t="s">
        <v>68</v>
      </c>
    </row>
    <row r="110" spans="1:15" ht="13" x14ac:dyDescent="0.3">
      <c r="A110" s="162" t="s">
        <v>59</v>
      </c>
      <c r="B110" s="264">
        <f>'Short Term'!AF42</f>
        <v>10</v>
      </c>
      <c r="C110" s="263">
        <f>'Short Term'!AG42</f>
        <v>10</v>
      </c>
      <c r="D110" s="263">
        <f>'Short Term'!AH42</f>
        <v>10</v>
      </c>
      <c r="E110" s="263">
        <f>'Short Term'!AI42</f>
        <v>10</v>
      </c>
      <c r="F110" s="263">
        <f>'Short Term'!AJ42</f>
        <v>10</v>
      </c>
      <c r="G110" s="188">
        <f>'Short Term'!AK42</f>
        <v>10</v>
      </c>
      <c r="I110" s="162" t="s">
        <v>59</v>
      </c>
      <c r="J110" s="264" t="s">
        <v>68</v>
      </c>
      <c r="K110" s="263" t="s">
        <v>68</v>
      </c>
      <c r="L110" s="263" t="s">
        <v>68</v>
      </c>
      <c r="M110" s="263" t="s">
        <v>68</v>
      </c>
      <c r="N110" s="263" t="s">
        <v>68</v>
      </c>
      <c r="O110" s="188" t="s">
        <v>68</v>
      </c>
    </row>
    <row r="111" spans="1:15" ht="13" x14ac:dyDescent="0.3">
      <c r="A111" s="186" t="s">
        <v>60</v>
      </c>
      <c r="B111" s="264">
        <f>'Short Term'!AF60</f>
        <v>10</v>
      </c>
      <c r="C111" s="263">
        <f>'Short Term'!AG60</f>
        <v>10</v>
      </c>
      <c r="D111" s="263">
        <f>'Short Term'!AH60</f>
        <v>10</v>
      </c>
      <c r="E111" s="263">
        <f>'Short Term'!AI60</f>
        <v>10</v>
      </c>
      <c r="F111" s="263">
        <f>'Short Term'!AJ60</f>
        <v>10</v>
      </c>
      <c r="G111" s="188">
        <f>'Short Term'!AK60</f>
        <v>10</v>
      </c>
      <c r="I111" s="186" t="s">
        <v>60</v>
      </c>
      <c r="J111" s="264" t="s">
        <v>68</v>
      </c>
      <c r="K111" s="263" t="s">
        <v>68</v>
      </c>
      <c r="L111" s="263" t="s">
        <v>68</v>
      </c>
      <c r="M111" s="263" t="s">
        <v>68</v>
      </c>
      <c r="N111" s="263" t="s">
        <v>68</v>
      </c>
      <c r="O111" s="188" t="s">
        <v>68</v>
      </c>
    </row>
    <row r="112" spans="1:15" ht="13" x14ac:dyDescent="0.3">
      <c r="A112" s="186" t="s">
        <v>61</v>
      </c>
      <c r="B112" s="264">
        <f>'Short Term'!AF78</f>
        <v>10</v>
      </c>
      <c r="C112" s="263">
        <f>'Short Term'!AG78</f>
        <v>10</v>
      </c>
      <c r="D112" s="263">
        <f>'Short Term'!AH78</f>
        <v>10</v>
      </c>
      <c r="E112" s="263">
        <f>'Short Term'!AI78</f>
        <v>10</v>
      </c>
      <c r="F112" s="263">
        <f>'Short Term'!AJ78</f>
        <v>10</v>
      </c>
      <c r="G112" s="188">
        <f>'Short Term'!AK78</f>
        <v>10</v>
      </c>
      <c r="I112" s="186" t="s">
        <v>61</v>
      </c>
      <c r="J112" s="264" t="s">
        <v>68</v>
      </c>
      <c r="K112" s="263" t="s">
        <v>68</v>
      </c>
      <c r="L112" s="263" t="s">
        <v>68</v>
      </c>
      <c r="M112" s="263" t="s">
        <v>68</v>
      </c>
      <c r="N112" s="263" t="s">
        <v>68</v>
      </c>
      <c r="O112" s="188" t="s">
        <v>68</v>
      </c>
    </row>
    <row r="113" spans="1:15" ht="13" x14ac:dyDescent="0.3">
      <c r="A113" s="186" t="s">
        <v>62</v>
      </c>
      <c r="B113" s="220">
        <f>'Short Term'!AF96</f>
        <v>10</v>
      </c>
      <c r="C113" s="220">
        <f>'Short Term'!AG96</f>
        <v>10</v>
      </c>
      <c r="D113" s="260">
        <f>'Short Term'!AH96</f>
        <v>10</v>
      </c>
      <c r="E113" s="263">
        <f>'Short Term'!AI96</f>
        <v>10</v>
      </c>
      <c r="F113" s="263">
        <f>'Short Term'!AJ96</f>
        <v>10</v>
      </c>
      <c r="G113" s="188">
        <f>'Short Term'!AK96</f>
        <v>10</v>
      </c>
      <c r="I113" s="186" t="s">
        <v>62</v>
      </c>
      <c r="J113" s="220" t="s">
        <v>68</v>
      </c>
      <c r="K113" s="220" t="s">
        <v>68</v>
      </c>
      <c r="L113" s="260" t="s">
        <v>68</v>
      </c>
      <c r="M113" s="263" t="s">
        <v>68</v>
      </c>
      <c r="N113" s="263" t="s">
        <v>68</v>
      </c>
      <c r="O113" s="188" t="s">
        <v>68</v>
      </c>
    </row>
    <row r="114" spans="1:15" ht="13.5" thickBot="1" x14ac:dyDescent="0.35">
      <c r="A114" s="165" t="s">
        <v>81</v>
      </c>
      <c r="B114" s="256">
        <f>'Short Term'!AF114</f>
        <v>10</v>
      </c>
      <c r="C114" s="256">
        <f>'Short Term'!AG114</f>
        <v>10</v>
      </c>
      <c r="D114" s="256">
        <f>'Short Term'!AH114</f>
        <v>10</v>
      </c>
      <c r="E114" s="258">
        <f>'Short Term'!AI114</f>
        <v>10</v>
      </c>
      <c r="F114" s="258">
        <f>'Short Term'!AJ114</f>
        <v>10</v>
      </c>
      <c r="G114" s="259">
        <f>'Short Term'!AK114</f>
        <v>10</v>
      </c>
      <c r="I114" s="165" t="s">
        <v>81</v>
      </c>
      <c r="J114" s="256" t="s">
        <v>68</v>
      </c>
      <c r="K114" s="256" t="s">
        <v>68</v>
      </c>
      <c r="L114" s="256" t="s">
        <v>68</v>
      </c>
      <c r="M114" s="258" t="s">
        <v>68</v>
      </c>
      <c r="N114" s="258" t="s">
        <v>68</v>
      </c>
      <c r="O114" s="259" t="s">
        <v>68</v>
      </c>
    </row>
  </sheetData>
  <mergeCells count="53">
    <mergeCell ref="B12:G12"/>
    <mergeCell ref="B107:G107"/>
    <mergeCell ref="A70:G70"/>
    <mergeCell ref="A79:G79"/>
    <mergeCell ref="A88:G88"/>
    <mergeCell ref="A97:G97"/>
    <mergeCell ref="A106:G106"/>
    <mergeCell ref="B71:G71"/>
    <mergeCell ref="B80:G80"/>
    <mergeCell ref="B89:G89"/>
    <mergeCell ref="B98:G98"/>
    <mergeCell ref="J61:O61"/>
    <mergeCell ref="J62:O62"/>
    <mergeCell ref="B62:G62"/>
    <mergeCell ref="B61:G61"/>
    <mergeCell ref="I21:O21"/>
    <mergeCell ref="J22:O22"/>
    <mergeCell ref="I30:O30"/>
    <mergeCell ref="J49:O49"/>
    <mergeCell ref="B49:G49"/>
    <mergeCell ref="B48:G48"/>
    <mergeCell ref="B31:G31"/>
    <mergeCell ref="B40:G40"/>
    <mergeCell ref="A39:G39"/>
    <mergeCell ref="A21:G21"/>
    <mergeCell ref="A30:G30"/>
    <mergeCell ref="B22:G22"/>
    <mergeCell ref="J107:O107"/>
    <mergeCell ref="J71:O71"/>
    <mergeCell ref="J80:O80"/>
    <mergeCell ref="I70:O70"/>
    <mergeCell ref="I79:O79"/>
    <mergeCell ref="I88:O88"/>
    <mergeCell ref="I106:O106"/>
    <mergeCell ref="I97:O97"/>
    <mergeCell ref="J89:O89"/>
    <mergeCell ref="J98:O98"/>
    <mergeCell ref="A2:G2"/>
    <mergeCell ref="A60:G60"/>
    <mergeCell ref="I1:O1"/>
    <mergeCell ref="I60:O60"/>
    <mergeCell ref="I2:O2"/>
    <mergeCell ref="I48:O48"/>
    <mergeCell ref="J31:O31"/>
    <mergeCell ref="J40:O40"/>
    <mergeCell ref="I39:O39"/>
    <mergeCell ref="J3:O3"/>
    <mergeCell ref="J4:O4"/>
    <mergeCell ref="J12:O12"/>
    <mergeCell ref="J13:O13"/>
    <mergeCell ref="B3:G3"/>
    <mergeCell ref="B13:G13"/>
    <mergeCell ref="B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Long Term</vt:lpstr>
      <vt:lpstr>Short Term</vt:lpstr>
      <vt:lpstr>Summary of Results</vt:lpstr>
      <vt:lpstr>'Long Term'!Print_Area</vt:lpstr>
      <vt:lpstr>'Short Term'!Print_Area</vt:lpstr>
    </vt:vector>
  </TitlesOfParts>
  <Company>INMARSAT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INMARSAT</dc:creator>
  <cp:lastModifiedBy>Anne-Dorthe Hjelm Christensen</cp:lastModifiedBy>
  <cp:lastPrinted>2010-11-25T14:40:29Z</cp:lastPrinted>
  <dcterms:created xsi:type="dcterms:W3CDTF">2007-02-28T14:19:48Z</dcterms:created>
  <dcterms:modified xsi:type="dcterms:W3CDTF">2018-05-07T13:10:12Z</dcterms:modified>
</cp:coreProperties>
</file>